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kazakov.i.v\Desktop\бпск\"/>
    </mc:Choice>
  </mc:AlternateContent>
  <xr:revisionPtr revIDLastSave="0" documentId="13_ncr:1_{238CA6D4-A40B-4D8C-B0EF-2CF29F74FE67}" xr6:coauthVersionLast="47" xr6:coauthVersionMax="47" xr10:uidLastSave="{00000000-0000-0000-0000-000000000000}"/>
  <workbookProtection workbookAlgorithmName="SHA-512" workbookHashValue="/JLfFMqcYpDKBMzWD4gof1E51URdNOHDFRz4sbitkerpoeuJXPK59lvktZslFyDFs5x/UW0/aJNDcMg/1RhOgw==" workbookSaltValue="QWpAbUL2ESSVxS2gEAyx7w==" workbookSpinCount="100000" lockStructure="1"/>
  <bookViews>
    <workbookView xWindow="0" yWindow="1170" windowWidth="28800" windowHeight="10155" xr2:uid="{00000000-000D-0000-FFFF-FFFF00000000}"/>
  </bookViews>
  <sheets>
    <sheet name="Лист1" sheetId="1" r:id="rId1"/>
    <sheet name="Лист2" sheetId="2" state="hidden" r:id="rId2"/>
  </sheets>
  <definedNames>
    <definedName name="бизнес">Лист2!$B$1:$B$3</definedName>
    <definedName name="налог\">Лист2!$A$1:$A$5</definedName>
    <definedName name="_xlnm.Print_Area" localSheetId="0">Лист1!$A$1:$O$281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0" i="1" l="1" a="1"/>
  <c r="I280" i="1" s="1"/>
  <c r="O168" i="1"/>
  <c r="E168" i="1"/>
  <c r="F168" i="1"/>
  <c r="G168" i="1"/>
  <c r="H168" i="1"/>
  <c r="I168" i="1"/>
  <c r="J168" i="1"/>
  <c r="K168" i="1"/>
  <c r="L168" i="1"/>
  <c r="M168" i="1"/>
  <c r="N168" i="1"/>
  <c r="D168" i="1"/>
  <c r="O267" i="1" l="1"/>
  <c r="D267" i="1"/>
  <c r="E267" i="1"/>
  <c r="D253" i="1"/>
  <c r="D247" i="1"/>
  <c r="D246" i="1"/>
  <c r="D245" i="1"/>
  <c r="D244" i="1"/>
  <c r="D242" i="1"/>
  <c r="D237" i="1"/>
  <c r="D241" i="1"/>
  <c r="D238" i="1"/>
  <c r="D233" i="1"/>
  <c r="D232" i="1"/>
  <c r="A232" i="1"/>
  <c r="N224" i="1"/>
  <c r="N219" i="1"/>
  <c r="A224" i="1"/>
  <c r="K170" i="1"/>
  <c r="I201" i="1"/>
  <c r="H201" i="1"/>
  <c r="J191" i="1"/>
  <c r="J192" i="1"/>
  <c r="J193" i="1"/>
  <c r="J194" i="1"/>
  <c r="J195" i="1"/>
  <c r="J196" i="1"/>
  <c r="J197" i="1"/>
  <c r="J198" i="1"/>
  <c r="J199" i="1"/>
  <c r="J200" i="1"/>
  <c r="J190" i="1"/>
  <c r="K172" i="1" l="1"/>
  <c r="K174" i="1"/>
  <c r="K176" i="1"/>
  <c r="K232" i="1" s="1"/>
  <c r="K173" i="1"/>
  <c r="K175" i="1"/>
  <c r="J201" i="1"/>
  <c r="K171" i="1" l="1"/>
  <c r="K177" i="1" l="1"/>
  <c r="K237" i="1" s="1"/>
  <c r="K241" i="1" l="1"/>
  <c r="D176" i="1" l="1"/>
  <c r="D175" i="1"/>
  <c r="A176" i="1"/>
  <c r="D174" i="1"/>
  <c r="D173" i="1"/>
  <c r="D172" i="1"/>
  <c r="O170" i="1"/>
  <c r="A9" i="1"/>
  <c r="L170" i="1"/>
  <c r="L176" i="1" s="1"/>
  <c r="L232" i="1" s="1"/>
  <c r="M170" i="1"/>
  <c r="M176" i="1" s="1"/>
  <c r="M232" i="1" s="1"/>
  <c r="A230" i="1"/>
  <c r="A229" i="1"/>
  <c r="N223" i="1"/>
  <c r="K231" i="1" s="1"/>
  <c r="N222" i="1"/>
  <c r="K230" i="1" s="1"/>
  <c r="N220" i="1"/>
  <c r="K228" i="1" s="1"/>
  <c r="A221" i="1"/>
  <c r="A222" i="1"/>
  <c r="A223" i="1"/>
  <c r="E253" i="1"/>
  <c r="A174" i="1"/>
  <c r="A173" i="1"/>
  <c r="A172" i="1"/>
  <c r="A252" i="1"/>
  <c r="A266" i="1" s="1"/>
  <c r="A251" i="1"/>
  <c r="A265" i="1" s="1"/>
  <c r="N221" i="1"/>
  <c r="K229" i="1" s="1"/>
  <c r="K227" i="1"/>
  <c r="K233" i="1" l="1"/>
  <c r="K238" i="1" s="1"/>
  <c r="K242" i="1" s="1"/>
  <c r="K244" i="1" s="1"/>
  <c r="K246" i="1" s="1"/>
  <c r="O175" i="1"/>
  <c r="O173" i="1"/>
  <c r="O174" i="1"/>
  <c r="O176" i="1"/>
  <c r="O232" i="1" s="1"/>
  <c r="D171" i="1"/>
  <c r="D229" i="1"/>
  <c r="D230" i="1"/>
  <c r="F253" i="1"/>
  <c r="G253" i="1" s="1"/>
  <c r="H253" i="1" s="1"/>
  <c r="I253" i="1" s="1"/>
  <c r="J253" i="1" s="1"/>
  <c r="E170" i="1"/>
  <c r="E176" i="1" s="1"/>
  <c r="E232" i="1" s="1"/>
  <c r="F170" i="1"/>
  <c r="G170" i="1"/>
  <c r="G176" i="1" s="1"/>
  <c r="G232" i="1" s="1"/>
  <c r="H170" i="1"/>
  <c r="H176" i="1" s="1"/>
  <c r="H232" i="1" s="1"/>
  <c r="I170" i="1"/>
  <c r="I176" i="1" s="1"/>
  <c r="I232" i="1" s="1"/>
  <c r="J170" i="1"/>
  <c r="J176" i="1" s="1"/>
  <c r="J232" i="1" s="1"/>
  <c r="N170" i="1"/>
  <c r="N176" i="1" s="1"/>
  <c r="N232" i="1" s="1"/>
  <c r="D177" i="1" l="1"/>
  <c r="D227" i="1"/>
  <c r="K253" i="1"/>
  <c r="L253" i="1" s="1"/>
  <c r="M253" i="1" s="1"/>
  <c r="N253" i="1" s="1"/>
  <c r="O253" i="1" s="1"/>
  <c r="F172" i="1"/>
  <c r="F176" i="1"/>
  <c r="F232" i="1" s="1"/>
  <c r="E175" i="1"/>
  <c r="E231" i="1" s="1"/>
  <c r="E172" i="1"/>
  <c r="J173" i="1"/>
  <c r="J229" i="1" s="1"/>
  <c r="J174" i="1"/>
  <c r="J230" i="1" s="1"/>
  <c r="I173" i="1"/>
  <c r="I229" i="1" s="1"/>
  <c r="I174" i="1"/>
  <c r="I230" i="1" s="1"/>
  <c r="H173" i="1"/>
  <c r="H229" i="1" s="1"/>
  <c r="H174" i="1"/>
  <c r="H230" i="1" s="1"/>
  <c r="G173" i="1"/>
  <c r="G229" i="1" s="1"/>
  <c r="G174" i="1"/>
  <c r="G230" i="1" s="1"/>
  <c r="F173" i="1"/>
  <c r="F229" i="1" s="1"/>
  <c r="F174" i="1"/>
  <c r="F230" i="1" s="1"/>
  <c r="O230" i="1"/>
  <c r="O229" i="1"/>
  <c r="N174" i="1"/>
  <c r="N230" i="1" s="1"/>
  <c r="N173" i="1"/>
  <c r="N229" i="1" s="1"/>
  <c r="M173" i="1"/>
  <c r="M229" i="1" s="1"/>
  <c r="M174" i="1"/>
  <c r="M230" i="1" s="1"/>
  <c r="L174" i="1"/>
  <c r="L230" i="1" s="1"/>
  <c r="L173" i="1"/>
  <c r="L229" i="1" s="1"/>
  <c r="E174" i="1"/>
  <c r="E230" i="1" s="1"/>
  <c r="E173" i="1"/>
  <c r="E229" i="1" s="1"/>
  <c r="A254" i="1"/>
  <c r="A268" i="1" s="1"/>
  <c r="E171" i="1" l="1"/>
  <c r="E177" i="1" s="1"/>
  <c r="F267" i="1"/>
  <c r="G267" i="1" s="1"/>
  <c r="H267" i="1" s="1"/>
  <c r="I267" i="1" s="1"/>
  <c r="J267" i="1" s="1"/>
  <c r="A228" i="1"/>
  <c r="A231" i="1"/>
  <c r="A227" i="1"/>
  <c r="A220" i="1"/>
  <c r="A219" i="1"/>
  <c r="K267" i="1" l="1"/>
  <c r="L267" i="1" s="1"/>
  <c r="M267" i="1" s="1"/>
  <c r="N267" i="1" s="1"/>
  <c r="D231" i="1"/>
  <c r="A175" i="1"/>
  <c r="A171" i="1"/>
  <c r="D228" i="1" l="1"/>
  <c r="E228" i="1"/>
  <c r="L172" i="1"/>
  <c r="L228" i="1" s="1"/>
  <c r="J172" i="1"/>
  <c r="J228" i="1" s="1"/>
  <c r="J175" i="1"/>
  <c r="J231" i="1" s="1"/>
  <c r="G175" i="1"/>
  <c r="G231" i="1" s="1"/>
  <c r="G172" i="1"/>
  <c r="G228" i="1" s="1"/>
  <c r="O231" i="1"/>
  <c r="O172" i="1"/>
  <c r="O228" i="1" s="1"/>
  <c r="N172" i="1"/>
  <c r="N228" i="1" s="1"/>
  <c r="N175" i="1"/>
  <c r="N231" i="1" s="1"/>
  <c r="M172" i="1"/>
  <c r="M228" i="1" s="1"/>
  <c r="M175" i="1"/>
  <c r="M231" i="1" s="1"/>
  <c r="I172" i="1"/>
  <c r="I228" i="1" s="1"/>
  <c r="I175" i="1"/>
  <c r="I231" i="1" s="1"/>
  <c r="H175" i="1"/>
  <c r="H231" i="1" s="1"/>
  <c r="H172" i="1"/>
  <c r="L175" i="1"/>
  <c r="L231" i="1" s="1"/>
  <c r="F228" i="1"/>
  <c r="F175" i="1"/>
  <c r="F231" i="1" s="1"/>
  <c r="H228" i="1" l="1"/>
  <c r="H171" i="1"/>
  <c r="H177" i="1" s="1"/>
  <c r="F171" i="1"/>
  <c r="F177" i="1" s="1"/>
  <c r="N171" i="1"/>
  <c r="N177" i="1" s="1"/>
  <c r="N237" i="1" s="1"/>
  <c r="F251" i="1" s="1"/>
  <c r="G171" i="1"/>
  <c r="G177" i="1" s="1"/>
  <c r="M171" i="1"/>
  <c r="M177" i="1" s="1"/>
  <c r="M237" i="1" s="1"/>
  <c r="O171" i="1"/>
  <c r="O177" i="1" s="1"/>
  <c r="L171" i="1"/>
  <c r="L177" i="1" s="1"/>
  <c r="I171" i="1"/>
  <c r="I177" i="1" s="1"/>
  <c r="J171" i="1"/>
  <c r="J177" i="1" s="1"/>
  <c r="F237" i="1" l="1"/>
  <c r="F227" i="1"/>
  <c r="F233" i="1" s="1"/>
  <c r="H237" i="1"/>
  <c r="H227" i="1"/>
  <c r="H233" i="1" s="1"/>
  <c r="N227" i="1"/>
  <c r="N233" i="1" s="1"/>
  <c r="L237" i="1"/>
  <c r="D251" i="1" s="1"/>
  <c r="D255" i="1" s="1"/>
  <c r="L227" i="1"/>
  <c r="L233" i="1" s="1"/>
  <c r="O237" i="1"/>
  <c r="O227" i="1"/>
  <c r="O233" i="1" s="1"/>
  <c r="J237" i="1"/>
  <c r="J227" i="1"/>
  <c r="J233" i="1" s="1"/>
  <c r="I237" i="1"/>
  <c r="I227" i="1"/>
  <c r="I233" i="1" s="1"/>
  <c r="M227" i="1"/>
  <c r="M233" i="1" s="1"/>
  <c r="G237" i="1"/>
  <c r="G227" i="1"/>
  <c r="G233" i="1" s="1"/>
  <c r="E237" i="1"/>
  <c r="E227" i="1"/>
  <c r="E233" i="1" s="1"/>
  <c r="F241" i="1" l="1"/>
  <c r="E251" i="1"/>
  <c r="O238" i="1"/>
  <c r="N238" i="1"/>
  <c r="M238" i="1"/>
  <c r="L238" i="1"/>
  <c r="J238" i="1"/>
  <c r="I238" i="1"/>
  <c r="I242" i="1" s="1"/>
  <c r="H238" i="1"/>
  <c r="G238" i="1"/>
  <c r="F238" i="1"/>
  <c r="F242" i="1" s="1"/>
  <c r="E238" i="1"/>
  <c r="D252" i="1" s="1"/>
  <c r="E252" i="1" s="1"/>
  <c r="O241" i="1"/>
  <c r="J241" i="1"/>
  <c r="L241" i="1"/>
  <c r="N241" i="1"/>
  <c r="H241" i="1"/>
  <c r="G241" i="1"/>
  <c r="M241" i="1"/>
  <c r="I241" i="1"/>
  <c r="E241" i="1"/>
  <c r="O242" i="1" l="1"/>
  <c r="O244" i="1" s="1"/>
  <c r="O246" i="1" s="1"/>
  <c r="E242" i="1"/>
  <c r="F244" i="1"/>
  <c r="F246" i="1" s="1"/>
  <c r="N242" i="1"/>
  <c r="N244" i="1" s="1"/>
  <c r="N246" i="1" s="1"/>
  <c r="G242" i="1"/>
  <c r="G244" i="1" s="1"/>
  <c r="G246" i="1" s="1"/>
  <c r="H242" i="1"/>
  <c r="H244" i="1" s="1"/>
  <c r="H246" i="1" s="1"/>
  <c r="L242" i="1"/>
  <c r="L244" i="1" s="1"/>
  <c r="L246" i="1" s="1"/>
  <c r="J242" i="1"/>
  <c r="M242" i="1"/>
  <c r="M244" i="1" s="1"/>
  <c r="M246" i="1" s="1"/>
  <c r="E244" i="1"/>
  <c r="E246" i="1" s="1"/>
  <c r="I244" i="1"/>
  <c r="I246" i="1" s="1"/>
  <c r="D266" i="1"/>
  <c r="E266" i="1" s="1"/>
  <c r="F266" i="1" s="1"/>
  <c r="G266" i="1" s="1"/>
  <c r="H266" i="1" s="1"/>
  <c r="I266" i="1" s="1"/>
  <c r="J266" i="1" s="1"/>
  <c r="E255" i="1"/>
  <c r="F255" i="1" s="1"/>
  <c r="G255" i="1" s="1"/>
  <c r="H255" i="1" s="1"/>
  <c r="I255" i="1" s="1"/>
  <c r="J255" i="1" s="1"/>
  <c r="J244" i="1" l="1"/>
  <c r="J246" i="1" s="1"/>
  <c r="E247" i="1"/>
  <c r="K255" i="1"/>
  <c r="L255" i="1" s="1"/>
  <c r="M255" i="1" s="1"/>
  <c r="N255" i="1" s="1"/>
  <c r="O255" i="1" s="1"/>
  <c r="K266" i="1"/>
  <c r="L266" i="1" s="1"/>
  <c r="M266" i="1" s="1"/>
  <c r="N266" i="1" s="1"/>
  <c r="O266" i="1" s="1"/>
  <c r="F252" i="1"/>
  <c r="I86" i="1"/>
  <c r="D256" i="1"/>
  <c r="D258" i="1" s="1"/>
  <c r="D260" i="1" s="1"/>
  <c r="P246" i="1" s="1"/>
  <c r="E256" i="1"/>
  <c r="E258" i="1" s="1"/>
  <c r="E260" i="1" s="1"/>
  <c r="Q246" i="1" s="1"/>
  <c r="G252" i="1" l="1"/>
  <c r="F256" i="1"/>
  <c r="F258" i="1"/>
  <c r="F260" i="1" s="1"/>
  <c r="R246" i="1" s="1"/>
  <c r="H252" i="1"/>
  <c r="F247" i="1"/>
  <c r="G247" i="1" s="1"/>
  <c r="H247" i="1" s="1"/>
  <c r="I247" i="1" s="1"/>
  <c r="J247" i="1" s="1"/>
  <c r="G251" i="1"/>
  <c r="K247" i="1" l="1"/>
  <c r="L247" i="1" s="1"/>
  <c r="M247" i="1" s="1"/>
  <c r="N247" i="1" s="1"/>
  <c r="G256" i="1"/>
  <c r="G258" i="1" s="1"/>
  <c r="G260" i="1" s="1"/>
  <c r="S246" i="1" s="1"/>
  <c r="I252" i="1"/>
  <c r="H251" i="1"/>
  <c r="O247" i="1" l="1"/>
  <c r="P247" i="1" s="1"/>
  <c r="I74" i="1"/>
  <c r="I77" i="1" s="1"/>
  <c r="D261" i="1"/>
  <c r="E261" i="1" s="1"/>
  <c r="F261" i="1" s="1"/>
  <c r="G261" i="1" s="1"/>
  <c r="H256" i="1"/>
  <c r="H258" i="1" s="1"/>
  <c r="H260" i="1" s="1"/>
  <c r="T246" i="1" s="1"/>
  <c r="J252" i="1"/>
  <c r="K252" i="1" s="1"/>
  <c r="I251" i="1"/>
  <c r="Q247" i="1" l="1"/>
  <c r="R247" i="1" s="1"/>
  <c r="S247" i="1" s="1"/>
  <c r="T247" i="1" s="1"/>
  <c r="I256" i="1"/>
  <c r="I258" i="1" s="1"/>
  <c r="I260" i="1" s="1"/>
  <c r="U246" i="1" s="1"/>
  <c r="H261" i="1"/>
  <c r="J251" i="1"/>
  <c r="K251" i="1" s="1"/>
  <c r="K256" i="1" s="1"/>
  <c r="K258" i="1" s="1"/>
  <c r="K260" i="1" s="1"/>
  <c r="J256" i="1" l="1"/>
  <c r="J258" i="1" s="1"/>
  <c r="J260" i="1" s="1"/>
  <c r="V246" i="1" s="1"/>
  <c r="L252" i="1"/>
  <c r="U247" i="1"/>
  <c r="I261" i="1"/>
  <c r="V247" i="1" l="1"/>
  <c r="W246" i="1"/>
  <c r="M252" i="1"/>
  <c r="N252" i="1" s="1"/>
  <c r="O252" i="1" s="1"/>
  <c r="J261" i="1"/>
  <c r="K261" i="1" s="1"/>
  <c r="L251" i="1"/>
  <c r="D265" i="1" l="1"/>
  <c r="D269" i="1" s="1"/>
  <c r="M251" i="1"/>
  <c r="N251" i="1" s="1"/>
  <c r="O251" i="1" s="1"/>
  <c r="O256" i="1" s="1"/>
  <c r="E269" i="1"/>
  <c r="F269" i="1" s="1"/>
  <c r="E265" i="1"/>
  <c r="F265" i="1" s="1"/>
  <c r="W247" i="1"/>
  <c r="L256" i="1"/>
  <c r="L258" i="1" s="1"/>
  <c r="L260" i="1" s="1"/>
  <c r="X246" i="1" s="1"/>
  <c r="G269" i="1" l="1"/>
  <c r="H269" i="1" s="1"/>
  <c r="I269" i="1" s="1"/>
  <c r="J269" i="1" s="1"/>
  <c r="K269" i="1" s="1"/>
  <c r="L269" i="1" s="1"/>
  <c r="M269" i="1" s="1"/>
  <c r="N269" i="1" s="1"/>
  <c r="O269" i="1" s="1"/>
  <c r="D270" i="1"/>
  <c r="E270" i="1"/>
  <c r="X247" i="1"/>
  <c r="M256" i="1"/>
  <c r="M258" i="1" s="1"/>
  <c r="M260" i="1" s="1"/>
  <c r="Y246" i="1" s="1"/>
  <c r="L261" i="1"/>
  <c r="E272" i="1" l="1"/>
  <c r="E274" i="1" s="1"/>
  <c r="AC246" i="1" s="1"/>
  <c r="D272" i="1"/>
  <c r="D274" i="1" s="1"/>
  <c r="AB246" i="1" s="1"/>
  <c r="F270" i="1"/>
  <c r="G265" i="1"/>
  <c r="H265" i="1" s="1"/>
  <c r="Y247" i="1"/>
  <c r="N256" i="1"/>
  <c r="N258" i="1" s="1"/>
  <c r="N260" i="1" s="1"/>
  <c r="Z246" i="1" s="1"/>
  <c r="M261" i="1"/>
  <c r="H270" i="1" l="1"/>
  <c r="I265" i="1"/>
  <c r="F272" i="1"/>
  <c r="F274" i="1" s="1"/>
  <c r="AD246" i="1" s="1"/>
  <c r="G270" i="1"/>
  <c r="G272" i="1" s="1"/>
  <c r="G274" i="1" s="1"/>
  <c r="AE246" i="1" s="1"/>
  <c r="Z247" i="1"/>
  <c r="O258" i="1"/>
  <c r="N261" i="1"/>
  <c r="O260" i="1" l="1"/>
  <c r="AA246" i="1" s="1"/>
  <c r="AA247" i="1" s="1"/>
  <c r="AB247" i="1" s="1"/>
  <c r="AC247" i="1" s="1"/>
  <c r="AD247" i="1" s="1"/>
  <c r="AE247" i="1" s="1"/>
  <c r="I270" i="1"/>
  <c r="J265" i="1"/>
  <c r="J270" i="1" s="1"/>
  <c r="H272" i="1"/>
  <c r="H274" i="1" s="1"/>
  <c r="AF246" i="1" s="1"/>
  <c r="O261" i="1"/>
  <c r="D275" i="1" s="1"/>
  <c r="E275" i="1" s="1"/>
  <c r="F275" i="1" s="1"/>
  <c r="G275" i="1" s="1"/>
  <c r="H275" i="1" l="1"/>
  <c r="AF247" i="1"/>
  <c r="I272" i="1"/>
  <c r="I274" i="1" s="1"/>
  <c r="AG246" i="1" s="1"/>
  <c r="K265" i="1"/>
  <c r="K270" i="1" l="1"/>
  <c r="K272" i="1" s="1"/>
  <c r="K274" i="1" s="1"/>
  <c r="L265" i="1"/>
  <c r="L270" i="1" s="1"/>
  <c r="L272" i="1" s="1"/>
  <c r="J272" i="1"/>
  <c r="J274" i="1" s="1"/>
  <c r="AH246" i="1" s="1"/>
  <c r="AG247" i="1"/>
  <c r="I275" i="1"/>
  <c r="J275" i="1" l="1"/>
  <c r="K275" i="1" s="1"/>
  <c r="AH247" i="1"/>
  <c r="AI246" i="1"/>
  <c r="AI247" i="1" l="1"/>
  <c r="M265" i="1"/>
  <c r="L274" i="1"/>
  <c r="AJ246" i="1" s="1"/>
  <c r="AJ247" i="1" l="1"/>
  <c r="L275" i="1"/>
  <c r="N265" i="1"/>
  <c r="O265" i="1" s="1"/>
  <c r="O270" i="1" s="1"/>
  <c r="O272" i="1" s="1"/>
  <c r="O274" i="1" s="1"/>
  <c r="M270" i="1"/>
  <c r="M272" i="1" s="1"/>
  <c r="M274" i="1" l="1"/>
  <c r="AK246" i="1" s="1"/>
  <c r="AK247" i="1" s="1"/>
  <c r="M275" i="1"/>
  <c r="AM246" i="1"/>
  <c r="N270" i="1"/>
  <c r="N272" i="1" l="1"/>
  <c r="N274" i="1" s="1"/>
  <c r="AL246" i="1" l="1"/>
  <c r="N275" i="1"/>
  <c r="O275" i="1" s="1"/>
  <c r="I83" i="1" l="1"/>
  <c r="AL247" i="1"/>
  <c r="AM247" i="1" s="1"/>
  <c r="I277" i="1" l="1"/>
  <c r="I8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<sst xmlns="http://schemas.openxmlformats.org/spreadsheetml/2006/main" count="242" uniqueCount="167">
  <si>
    <t>УТВЕРЖДАЮ</t>
  </si>
  <si>
    <t>Фамилия И.О.</t>
  </si>
  <si>
    <t>подпись</t>
  </si>
  <si>
    <t>ФИО Заявителя</t>
  </si>
  <si>
    <t>Дата рождения</t>
  </si>
  <si>
    <t>Образование</t>
  </si>
  <si>
    <t>Адрес регистрации</t>
  </si>
  <si>
    <t>Количество членов семьи</t>
  </si>
  <si>
    <t>в том числе, дети</t>
  </si>
  <si>
    <t>Стаж работы, лет</t>
  </si>
  <si>
    <t>Ключевые навыки</t>
  </si>
  <si>
    <t>Профессиональные достижения</t>
  </si>
  <si>
    <t>Опыт предпринимательства, лет</t>
  </si>
  <si>
    <t>ДАННЫЕ ЗАЯВИТЕЛЯ</t>
  </si>
  <si>
    <t>РЕЗЮМЕ ПРОЕКТА</t>
  </si>
  <si>
    <t>Наименование проекта</t>
  </si>
  <si>
    <t>ИНН инициатора проекта</t>
  </si>
  <si>
    <t>Наименование инициатора проекта</t>
  </si>
  <si>
    <t>Применяемая система налогообложения</t>
  </si>
  <si>
    <t xml:space="preserve">БИЗНЕС-ПЛАН 
</t>
  </si>
  <si>
    <t>Месторасположения бизнеса</t>
  </si>
  <si>
    <t>Контактный номер телефона, почта</t>
  </si>
  <si>
    <t>Характер бизнеса</t>
  </si>
  <si>
    <t>Продукт или услуга проекта</t>
  </si>
  <si>
    <t>Инвестиции в проект, тыс. руб.</t>
  </si>
  <si>
    <t>Запрашиваемая величина соц.контракта, тыс. руб.</t>
  </si>
  <si>
    <t>Ключевые конкурентные преимущества</t>
  </si>
  <si>
    <t>Срок окупаемости проекта, мес</t>
  </si>
  <si>
    <t xml:space="preserve">Наемных работников, чел. </t>
  </si>
  <si>
    <t>Ввести ИНН инициатора проекта</t>
  </si>
  <si>
    <t>Ввести ИП/ООО</t>
  </si>
  <si>
    <t>УСН, Доходы</t>
  </si>
  <si>
    <t>УСН, Доходы минус расходы</t>
  </si>
  <si>
    <t>Общая система</t>
  </si>
  <si>
    <t>Патент</t>
  </si>
  <si>
    <t>НПД</t>
  </si>
  <si>
    <t>Новый</t>
  </si>
  <si>
    <t>Перевооружение</t>
  </si>
  <si>
    <t>Расширение</t>
  </si>
  <si>
    <t>Район, населенный пункт, улица, дом, помещение</t>
  </si>
  <si>
    <t>ОПИСАНИЕ ПРОЕКТА</t>
  </si>
  <si>
    <t>АНАЛИЗ РЫНКА</t>
  </si>
  <si>
    <t>Доля, %</t>
  </si>
  <si>
    <t>Цена, руб.</t>
  </si>
  <si>
    <t>Показатель</t>
  </si>
  <si>
    <t>Мес 1</t>
  </si>
  <si>
    <t>Мес 2</t>
  </si>
  <si>
    <t>Мес 3</t>
  </si>
  <si>
    <t>Мес 4</t>
  </si>
  <si>
    <t>Мес 5</t>
  </si>
  <si>
    <t>Мес 6</t>
  </si>
  <si>
    <t>Мес 7</t>
  </si>
  <si>
    <t>Мес 8</t>
  </si>
  <si>
    <t>Мес 9</t>
  </si>
  <si>
    <t>Мес 10</t>
  </si>
  <si>
    <t>Мес 11</t>
  </si>
  <si>
    <t>Мес 12</t>
  </si>
  <si>
    <t>Выручка, тыс. руб.</t>
  </si>
  <si>
    <t>МАРКЕТИНГОВАЯ СТРАТЕГИЯ И ПЛАН ПРОДАЖ</t>
  </si>
  <si>
    <t>Спецификация</t>
  </si>
  <si>
    <t>ИТОГО</t>
  </si>
  <si>
    <t>Кол-во</t>
  </si>
  <si>
    <t>Цена, тыс. руб.</t>
  </si>
  <si>
    <t>Возможный источник поставки</t>
  </si>
  <si>
    <t>-</t>
  </si>
  <si>
    <t>Приобретаемое имущество, сырье, услуги</t>
  </si>
  <si>
    <t>ИНВЕСТИЦИОННЫЙ ПЛАН И ДОРОЖНАЯ КАРТА РЕАЛИЗАЦИИ ПРОЕКТА</t>
  </si>
  <si>
    <t>Этап</t>
  </si>
  <si>
    <t>Начало</t>
  </si>
  <si>
    <t>Конец</t>
  </si>
  <si>
    <t>Результат</t>
  </si>
  <si>
    <t>1 день</t>
  </si>
  <si>
    <t>10 день</t>
  </si>
  <si>
    <t>20 день</t>
  </si>
  <si>
    <t>28 день</t>
  </si>
  <si>
    <t>ПРОИЗВОДСТВЕННЫЙ ПЛАН И КАЛЬКУЛЯЦИЯ СЕБЕСТОИМОСТИ</t>
  </si>
  <si>
    <t>С-стоимость, руб</t>
  </si>
  <si>
    <t>Нормы потребления на единицу продукции и калькуляция себестоимости представлены в следующей таблице</t>
  </si>
  <si>
    <t>Себестоимость, тыс. руб.</t>
  </si>
  <si>
    <t>ФИНАНСОВЫЙ ПЛАН</t>
  </si>
  <si>
    <t>Аренда</t>
  </si>
  <si>
    <t>Налог</t>
  </si>
  <si>
    <t>Финансовый результат</t>
  </si>
  <si>
    <t>Операционный денежный поток</t>
  </si>
  <si>
    <t>Инвестиционный денежный поток</t>
  </si>
  <si>
    <t>Денежный поток</t>
  </si>
  <si>
    <t>Нарастающим итогом</t>
  </si>
  <si>
    <t>2 ГОД</t>
  </si>
  <si>
    <t>3 ГОД</t>
  </si>
  <si>
    <t>Срок окупаемости проекта, мес.</t>
  </si>
  <si>
    <t>Среднемесячная чистая прибыль в первые 12 мес. проекта, тыс. руб.</t>
  </si>
  <si>
    <t>Производственный план рассчитан в следующей таблице</t>
  </si>
  <si>
    <r>
      <t xml:space="preserve">Финансовый план рассчитан в следующей таблице в тысячах рублей
</t>
    </r>
    <r>
      <rPr>
        <b/>
        <sz val="12"/>
        <color theme="1"/>
        <rFont val="Times New Roman"/>
        <family val="1"/>
        <charset val="204"/>
      </rPr>
      <t>1 ГОД</t>
    </r>
  </si>
  <si>
    <t>Услуга</t>
  </si>
  <si>
    <t>Совокупный спрос, ед</t>
  </si>
  <si>
    <t>Доля рынка, %</t>
  </si>
  <si>
    <t>Клиентов, чел</t>
  </si>
  <si>
    <t>Выручка от оказания услуг</t>
  </si>
  <si>
    <t>Себестоимость услуг</t>
  </si>
  <si>
    <t>Прочие расходы (в т.ч. Реклама)</t>
  </si>
  <si>
    <t>Материалы, руб</t>
  </si>
  <si>
    <t>Амортизация оборудования, руб</t>
  </si>
  <si>
    <t>Система онлайн-записи</t>
  </si>
  <si>
    <t>Специализированные магазины</t>
  </si>
  <si>
    <t>Оказание услуг по уходу за домашними животными (груминг)</t>
  </si>
  <si>
    <t>Оказание услуг по гигиеническому уходу за домашними животными, включая мытье, сушку, стрижку, вычесывание шерсти, оьработку когтей и ушей, а также комплексный груминг собак и кошек.</t>
  </si>
  <si>
    <t>Удобное расположение в формате «у дома», предварительная запись, использование профессионального оборудования и специализированной косметики, широкий перечень услуг по уходу за домашними животными.</t>
  </si>
  <si>
    <t>Проект предполагает открытие студии по оказанию услуг профессионального ухода за домашними животными (груминга) для жителей города Мурино. Мурино является одним из крупнейших и наиболее быстро развивающихся городов Ленинградской области с высокой плотностью населения и значительной долей молодых семей, многие из которых являются владельцами домашних животных. Рост числа собак и кошек, проживающих в городских квартирах, способствует увеличению спроса на профессиональные услуги по уходу за питомцами, позволяющие поддерживать их здоровье, гигиену и ухоженный внешний вид.
Основная деятельность будет сосредоточена на оказании комплекса услуг по уходу за домашними животными, включая мытье и сушку шерсти, стрижку, вычесывание, гигиенические процедуры, обработку когтей и ушей, а также комплексный груминг собак и кошек. Для ведения деятельности планируется арендовать помещение площадью 25–35 кв. м на первом этаже жилого комплекса или в помещении с отдельным входом, расположенном в районе с высокой плотностью жилой застройки и удобной транспортной доступностью.
Ключевыми задачами при создании бизнеса являются:
- аренда и подготовка помещения для оказания услуг;
- приобретение профессионального оборудования, инструментов и расходных материалов;
- оформление предпринимательской деятельности;
- создание страниц в социальных сетях и на онлайн-площадках для записи клиентов;
- проведение рекламной кампании и привлечение первых клиентов;
- организация процесса оказания услуг и обеспечение высокого качества обслуживания;
- формирование постоянной клиентской базы и развитие системы рекомендаций;
- создание условий для расширения перечня услуг и дальнейшего развития бизнеса.
На начальном этапе планируется самостоятельное оказание услуг предпринимателем, что позволит обеспечить контроль качества, снизить текущие расходы и сформировать положительную репутацию среди первых клиентов. По мере увеличения объема заказов рассматривается возможность расширения перечня услуг и привлечения дополнительного специалиста.</t>
  </si>
  <si>
    <t>Население города Мурино составляет около 116 750 человек. Город характеризуется высокой плотностью жилой застройки, преобладанием молодых семей и работающего населения. По данным открытых исследований, более половины российских домохозяйств содержат домашних животных, что формирует устойчивый спрос на товары и услуги для питомцев. Основными потребителями услуг груминга являются владельцы собак и кошек, заинтересованные в регулярном профессиональном уходе за своими животными.
По данным сервисов геоаналитики, в радиусе предполагаемого размещения студии (центральная часть Мурино и прилегающие жилые комплексы) проживает порядка 35–40 тыс. человек. С учетом структуры населения и распространенности содержания домашних животных потенциальную целевую аудиторию проекта можно оценить в 8–12 тыс. владельцев собак и кошек.
Согласно данным Яндекс Wordstat за июнь 2026 года, количество поисковых запросов «груминг Мурино» составило 282, а по запросам, связанным с услугами груминга в Санкт-Петербурге и Ленинградской области, — 22 869. Это свидетельствует о сформированном и стабильном интересе потенциальных клиентов к услугам профессионального ухода за домашними животными.
По данным аналитического агентства Discovery Research Group (DRG), рынок товаров и услуг для домашних животных в России продолжает демонстрировать устойчивый рост. Одним из наиболее динамично развивающихся сегментов является рынок услуг груминга, что обусловлено увеличением количества домашних животных, ростом культуры их содержания и повышением спроса на профессиональный уход.
На текущий момент конкуренция в целевой локации представлена частными грумерами, специализированными студиями и сетевыми салонами. По данным Яндекс Карт, в Мурино функционирует порядка 15 организаций, оказывающих услуги груминга. Дополнительно на площадке Avito размещено около 24 активных объявлений частных специалистов, предлагающих аналогичные услуги.
Средняя стоимость услуг у основных участников рынка составляет:
- комплексный груминг собак мелких пород — 2 000–3 000 руб.;
- комплексный груминг собак средних пород — 3 000–4 500 руб.;
- комплексный груминг собак крупных пород — 4 500–6 500 руб.;
- груминг кошек — 2 500–4 500 руб.;
- отдельные гигиенические процедуры (стрижка когтей, чистка ушей и др.) — 300–1 000 руб.
Таким образом, ценовая ниша в диапазоне 2 000–4 000 рублей за наиболее востребованные комплексные услуги при использовании профессионального оборудования, качественной косметики и удобном расположении студии в жилом районе Мурино остается востребованной и конкурентоспособной, что создает благоприятные условия для успешной реализации проекта.</t>
  </si>
  <si>
    <t>Учитывая конкурентное окружение, предполагается реализация стратегии, направленной на оказание качественных услуг по уходу за домашними животными с использованием профессионального оборудования, индивидуальным подходом к каждому питомцу и формированием долгосрочных отношений с клиентами. Основной акцент будет сделан на привлечении владельцев домашних животных, проживающих в Мурино, а также на развитии повторных обращений и рекомендаций.
Планируются к внедрению:
- собственный лендинг, предоставляемый бесплатно Центром «Мой бизнес» Ленинградской области;
- самостоятельное создание и ведение сообщества в социальной сети ВКонтакте и размещение информации на площадке Авито;
- использование сервисов продвижения на Авитов ракмках парнерской программы Центра «Мой бизнес» Ленинградской области;
- продвижение с помощью Яндекс.Директ с акцентом на локальный поиск в городе Мурино;
- регулярное размещение фотографий выполненных работ («до/после») с согласия владельцев животных в социальных сетях и на онлайн-площадках для демонстрации качества оказываемых услуг;
- размещение информации на специализированных интернет-площадках и сервисах для владельцев домашних животных;
- запуск программы лояльности со скидками для постоянных клиентов и специальными предложениями при комплексном обслуживании или регулярных посещениях;
- активное присутствие в локальных Telegram и Max-чатах жилых комплексов Мурино, а также взаимодействие с ветеринарными клиниками, зоомагазинами и другими организациями зооиндустрии для формирования партнерских рекомендаций.
Основные услуги и целевые цены на них представлены в следующей таблице.</t>
  </si>
  <si>
    <t>Комплексный груминг собак мелких пород</t>
  </si>
  <si>
    <t>Комплексный груминг собак средних пород</t>
  </si>
  <si>
    <t>Комплексный груминг собак крупных пород</t>
  </si>
  <si>
    <t>Комплексный груминг кошек</t>
  </si>
  <si>
    <t>Гигиенический уход (стрижка когтей, чистка ушей, обработка лап и др.)</t>
  </si>
  <si>
    <t>Экспресс-линька и вычесывание шерсти</t>
  </si>
  <si>
    <t>Для формирования прогноза продаж принята расчетная потенциальная потребность в услугах на основании данных сервиса Геоаналитика, статистики поисковых запросов Яндекс Wordstat, а также анализа конкурентной среды в городе Мурино. При расчете финансовой модели использован консервативный сценарий развития бизнеса: загрузка составляет 8% от расчетного объема спроса в первый месяц работы с постепенным увеличением до 25% к двенадцатому месяцу по мере формирования клиентской базы и роста узнаваемости студии. Указанный сценарий является пессимистичным относительно потенциальной емкости рынка и учитывает специфику запуска нового предприятия.</t>
  </si>
  <si>
    <t>Для организации груминг-салона необходимо помещение площадью 20–35 квадратных метров в жилом комплексе Мурино с возможностью размещения зоны приема клиентов и рабочей зоны, аренда которого составляет порядка 25 000 – 40 000 рублей в месяц, а также:
- профессиональный стол для груминга с фиксацией животных;
- ванна для мытья животных с системой подачи и слива воды;
- профессиональный фен-компрессор для сушки шерсти;
- набор инструментов (машинки для стрижки, ножницы, триммеры, насадки);
- косметические средства для животных (шампуни, кондиционеры, средства ухода за шерстью и кожей);
- расходные материалы (полотенца, перчатки, пелёнки, дезинфицирующие средства);
- оборудование для дезинфекции инструментов и обработки помещения;
- система онлайн-записи и учета клиентов;
- мебель для зоны ожидания клиентов (стул/диван, стойка администратора);
- рекламный бюджет на запуск проекта и привлечение первых клиентов.</t>
  </si>
  <si>
    <t>Стол для груминга с фиксацией животных</t>
  </si>
  <si>
    <t>Ванна для мытья животных</t>
  </si>
  <si>
    <t>Фен-компрессор для сушки шерсти</t>
  </si>
  <si>
    <t>Машинка для стрижки животных</t>
  </si>
  <si>
    <t>Набор ножниц и тримеров</t>
  </si>
  <si>
    <t>Косметика для животных</t>
  </si>
  <si>
    <t>Расходные материалы</t>
  </si>
  <si>
    <t>Дезинфицирующие средства</t>
  </si>
  <si>
    <t>Мебель для зоны ожидания</t>
  </si>
  <si>
    <t>Рекламные услуги</t>
  </si>
  <si>
    <t>Профессиональный, регулируемый по высоте</t>
  </si>
  <si>
    <t>Поставщики груминг-оборудования (интернет-магазины, маркетплейсы)</t>
  </si>
  <si>
    <t>Нержавеющая сталь, с трапом и подводом воды</t>
  </si>
  <si>
    <t>Специализированные поставщики зооборудования</t>
  </si>
  <si>
    <t>Профессиональный, регулируемая мощность</t>
  </si>
  <si>
    <t>Профессиональная, с комплектом насадок</t>
  </si>
  <si>
    <t>Зоомагазины, интернет-площадки</t>
  </si>
  <si>
    <t>Поставщики груминг-инструментов</t>
  </si>
  <si>
    <t>Профессиональный набор для груминга</t>
  </si>
  <si>
    <t>Шампуни, кондиционеры, уходовые средства</t>
  </si>
  <si>
    <t>Оптовые поставщики зоокосметики</t>
  </si>
  <si>
    <t>Полотенца, перчатки, пелёнки, салфетки</t>
  </si>
  <si>
    <t>Для обработки помещения и инструментов	набор</t>
  </si>
  <si>
    <t>Аптеки, хозяйственные магазины</t>
  </si>
  <si>
    <t>Хозяйственные и зоомагазины</t>
  </si>
  <si>
    <t>Стул/диван, небольшой стол</t>
  </si>
  <si>
    <t>Подписка на сервис или приложение</t>
  </si>
  <si>
    <t>Онлайн-сервисы (Yclients, аналогичные CRM)</t>
  </si>
  <si>
    <t>Мебельные магазины</t>
  </si>
  <si>
    <t>Запуск рекламы (таргет, листовки)</t>
  </si>
  <si>
    <t>Рекламные агентства, онлайн-реклама</t>
  </si>
  <si>
    <t>Стоимость, тыс. руб.</t>
  </si>
  <si>
    <t>Стоимость аренды помещения, необходимого для организации груминг-салона, составляет 25 000 – 40 000 рублей в месяц, при этом требуется гарантийный платеж в размере 100% месячной арендной платы. 
В целях эффективного использования средств, необходимых для реализации проекта, предусматривается приобретение специализированного оборудования и расходных материалов для оказания услуг груминга, 
а также реализация следующей дорожной карты проекта.</t>
  </si>
  <si>
    <t>Анализ рынка и выбор локации</t>
  </si>
  <si>
    <t>3 день</t>
  </si>
  <si>
    <t>Определено помещение и оценена конкуренция</t>
  </si>
  <si>
    <t>Поиск и аренда помещения</t>
  </si>
  <si>
    <t>Подписан договор аренды помещения</t>
  </si>
  <si>
    <t>Закупка оборудования и материалов</t>
  </si>
  <si>
    <t>25 день</t>
  </si>
  <si>
    <t>Закуплено оборудование для груминга</t>
  </si>
  <si>
    <t>Подготовка помещения и установка оборудования</t>
  </si>
  <si>
    <t>15 день</t>
  </si>
  <si>
    <t>Помещение готово к работе</t>
  </si>
  <si>
    <t>Настройка рекламы и онлайн-записи</t>
  </si>
  <si>
    <t>Запущена система записи и реклама</t>
  </si>
  <si>
    <t>Запуск услуг груминга</t>
  </si>
  <si>
    <t>Начало оказания услуг</t>
  </si>
  <si>
    <t>Внутренняя норма доходности (3 года),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</si>
</sst>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6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 wrapText="1"/>
    </xf>
    <xf numFmtId="164" fontId="2" fillId="2" borderId="0" xfId="0" applyNumberFormat="1" applyFont="1" applyFill="1"/>
    <xf numFmtId="164" fontId="6" fillId="2" borderId="0" xfId="0" applyNumberFormat="1" applyFont="1" applyFill="1"/>
    <xf numFmtId="0" fontId="6" fillId="2" borderId="0" xfId="0" applyFont="1" applyFill="1"/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2" fillId="2" borderId="9" xfId="0" applyFont="1" applyFill="1" applyBorder="1" applyAlignment="1" applyProtection="1">
      <alignment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0" fontId="2" fillId="2" borderId="7" xfId="0" applyFont="1" applyFill="1" applyBorder="1" applyAlignment="1" applyProtection="1">
      <alignment vertical="center" wrapText="1"/>
      <protection hidden="1"/>
    </xf>
    <xf numFmtId="0" fontId="2" fillId="2" borderId="8" xfId="0" applyFont="1" applyFill="1" applyBorder="1" applyAlignment="1" applyProtection="1">
      <alignment vertical="center" wrapText="1"/>
      <protection hidden="1"/>
    </xf>
    <xf numFmtId="0" fontId="0" fillId="2" borderId="13" xfId="0" applyFill="1" applyBorder="1" applyAlignment="1" applyProtection="1">
      <alignment vertical="center" wrapText="1"/>
      <protection hidden="1"/>
    </xf>
    <xf numFmtId="0" fontId="0" fillId="2" borderId="0" xfId="0" applyFill="1" applyAlignment="1" applyProtection="1">
      <alignment vertical="center" wrapText="1"/>
      <protection hidden="1"/>
    </xf>
    <xf numFmtId="0" fontId="0" fillId="2" borderId="9" xfId="0" applyFill="1" applyBorder="1" applyAlignment="1" applyProtection="1">
      <alignment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3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3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1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2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1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2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28" xfId="0" applyFont="1" applyFill="1" applyBorder="1" applyAlignment="1" applyProtection="1">
      <alignment horizontal="center" vertical="center" wrapText="1"/>
      <protection hidden="1"/>
    </xf>
    <xf numFmtId="0" fontId="3" fillId="4" borderId="29" xfId="0" applyFont="1" applyFill="1" applyBorder="1" applyAlignment="1" applyProtection="1">
      <alignment horizontal="center" vertical="center" wrapText="1"/>
      <protection hidden="1"/>
    </xf>
    <xf numFmtId="164" fontId="2" fillId="2" borderId="31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32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7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9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164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1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3" fillId="4" borderId="23" xfId="0" applyFont="1" applyFill="1" applyBorder="1" applyAlignment="1" applyProtection="1">
      <alignment horizontal="center" vertical="center" wrapText="1"/>
      <protection hidden="1"/>
    </xf>
    <xf numFmtId="0" fontId="2" fillId="5" borderId="23" xfId="0" applyFont="1" applyFill="1" applyBorder="1" applyAlignment="1" applyProtection="1">
      <alignment horizontal="center" vertical="center" wrapText="1"/>
      <protection locked="0" hidden="1"/>
    </xf>
    <xf numFmtId="0" fontId="3" fillId="4" borderId="14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Alignment="1">
      <alignment wrapText="1"/>
    </xf>
    <xf numFmtId="0" fontId="2" fillId="5" borderId="19" xfId="0" applyFont="1" applyFill="1" applyBorder="1" applyAlignment="1" applyProtection="1">
      <alignment horizontal="center" vertical="center" wrapText="1"/>
      <protection locked="0" hidden="1"/>
    </xf>
    <xf numFmtId="0" fontId="0" fillId="5" borderId="14" xfId="0" applyFill="1" applyBorder="1" applyAlignment="1" applyProtection="1">
      <alignment horizontal="center" vertical="center" wrapText="1"/>
      <protection locked="0" hidden="1"/>
    </xf>
    <xf numFmtId="0" fontId="7" fillId="5" borderId="23" xfId="0" applyFont="1" applyFill="1" applyBorder="1" applyAlignment="1" applyProtection="1">
      <alignment horizontal="center" vertical="center" wrapText="1"/>
      <protection locked="0" hidden="1"/>
    </xf>
    <xf numFmtId="0" fontId="7" fillId="5" borderId="16" xfId="0" applyFont="1" applyFill="1" applyBorder="1" applyAlignment="1" applyProtection="1">
      <alignment horizontal="center" vertical="center" wrapText="1"/>
      <protection locked="0" hidden="1"/>
    </xf>
    <xf numFmtId="0" fontId="2" fillId="5" borderId="23" xfId="0" applyFont="1" applyFill="1" applyBorder="1" applyAlignment="1" applyProtection="1">
      <alignment horizontal="center" vertical="center" wrapText="1"/>
      <protection locked="0" hidden="1"/>
    </xf>
    <xf numFmtId="0" fontId="2" fillId="5" borderId="16" xfId="0" applyFont="1" applyFill="1" applyBorder="1" applyAlignment="1" applyProtection="1">
      <alignment horizontal="center" vertical="center" wrapText="1"/>
      <protection locked="0" hidden="1"/>
    </xf>
    <xf numFmtId="0" fontId="2" fillId="5" borderId="3" xfId="0" applyFont="1" applyFill="1" applyBorder="1" applyAlignment="1" applyProtection="1">
      <alignment vertical="top" wrapText="1"/>
      <protection locked="0" hidden="1"/>
    </xf>
    <xf numFmtId="0" fontId="0" fillId="5" borderId="4" xfId="0" applyFill="1" applyBorder="1" applyAlignment="1" applyProtection="1">
      <alignment vertical="top" wrapText="1"/>
      <protection locked="0" hidden="1"/>
    </xf>
    <xf numFmtId="0" fontId="0" fillId="5" borderId="5" xfId="0" applyFill="1" applyBorder="1" applyAlignment="1" applyProtection="1">
      <alignment vertical="top" wrapText="1"/>
      <protection locked="0" hidden="1"/>
    </xf>
    <xf numFmtId="0" fontId="2" fillId="5" borderId="13" xfId="0" applyFont="1" applyFill="1" applyBorder="1" applyAlignment="1" applyProtection="1">
      <alignment vertical="top" wrapText="1"/>
      <protection locked="0" hidden="1"/>
    </xf>
    <xf numFmtId="0" fontId="0" fillId="5" borderId="0" xfId="0" applyFill="1" applyAlignment="1" applyProtection="1">
      <alignment vertical="top" wrapText="1"/>
      <protection locked="0" hidden="1"/>
    </xf>
    <xf numFmtId="0" fontId="0" fillId="5" borderId="9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wrapText="1"/>
      <protection locked="0" hidden="1"/>
    </xf>
    <xf numFmtId="0" fontId="0" fillId="5" borderId="0" xfId="0" applyFill="1" applyAlignment="1" applyProtection="1">
      <alignment wrapText="1"/>
      <protection locked="0" hidden="1"/>
    </xf>
    <xf numFmtId="0" fontId="0" fillId="5" borderId="9" xfId="0" applyFill="1" applyBorder="1" applyAlignment="1" applyProtection="1">
      <alignment wrapText="1"/>
      <protection locked="0" hidden="1"/>
    </xf>
    <xf numFmtId="0" fontId="3" fillId="4" borderId="19" xfId="0" applyFont="1" applyFill="1" applyBorder="1" applyAlignment="1" applyProtection="1">
      <alignment horizontal="center" vertical="center" wrapText="1"/>
      <protection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3" fillId="4" borderId="23" xfId="0" applyFont="1" applyFill="1" applyBorder="1" applyAlignment="1" applyProtection="1">
      <alignment horizontal="center" vertical="center" wrapText="1"/>
      <protection hidden="1"/>
    </xf>
    <xf numFmtId="0" fontId="3" fillId="4" borderId="16" xfId="0" applyFont="1" applyFill="1" applyBorder="1" applyAlignment="1" applyProtection="1">
      <alignment horizontal="center"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  <xf numFmtId="9" fontId="8" fillId="5" borderId="23" xfId="1" applyNumberFormat="1" applyFont="1" applyFill="1" applyBorder="1" applyAlignment="1" applyProtection="1">
      <alignment horizontal="center" vertical="center" wrapText="1"/>
      <protection locked="0" hidden="1"/>
    </xf>
    <xf numFmtId="9" fontId="8" fillId="5" borderId="15" xfId="1" applyNumberFormat="1" applyFont="1" applyFill="1" applyBorder="1" applyAlignment="1" applyProtection="1">
      <alignment horizontal="center" vertical="center" wrapText="1"/>
      <protection locked="0" hidden="1"/>
    </xf>
    <xf numFmtId="9" fontId="8" fillId="5" borderId="24" xfId="1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19" xfId="0" applyFont="1" applyFill="1" applyBorder="1" applyAlignment="1" applyProtection="1">
      <alignment horizontal="left" vertical="center" wrapText="1"/>
      <protection hidden="1"/>
    </xf>
    <xf numFmtId="0" fontId="0" fillId="0" borderId="14" xfId="0" applyBorder="1" applyAlignment="1" applyProtection="1">
      <alignment horizontal="left" vertical="center" wrapText="1"/>
      <protection hidden="1"/>
    </xf>
    <xf numFmtId="0" fontId="2" fillId="2" borderId="19" xfId="0" applyFont="1" applyFill="1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vertical="center" wrapText="1"/>
      <protection hidden="1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0" fontId="2" fillId="5" borderId="19" xfId="0" applyFont="1" applyFill="1" applyBorder="1" applyAlignment="1" applyProtection="1">
      <alignment vertical="center" wrapText="1"/>
      <protection locked="0" hidden="1"/>
    </xf>
    <xf numFmtId="0" fontId="0" fillId="5" borderId="14" xfId="0" applyFill="1" applyBorder="1" applyAlignment="1" applyProtection="1">
      <alignment vertical="center" wrapText="1"/>
      <protection locked="0" hidden="1"/>
    </xf>
    <xf numFmtId="0" fontId="2" fillId="4" borderId="20" xfId="0" applyFont="1" applyFill="1" applyBorder="1" applyAlignment="1" applyProtection="1">
      <alignment vertical="center" wrapText="1"/>
      <protection hidden="1"/>
    </xf>
    <xf numFmtId="0" fontId="0" fillId="4" borderId="21" xfId="0" applyFill="1" applyBorder="1" applyAlignment="1" applyProtection="1">
      <alignment vertical="center" wrapText="1"/>
      <protection hidden="1"/>
    </xf>
    <xf numFmtId="0" fontId="3" fillId="3" borderId="10" xfId="0" applyFont="1" applyFill="1" applyBorder="1" applyAlignment="1" applyProtection="1">
      <alignment horizontal="center" vertical="center" wrapText="1"/>
      <protection hidden="1"/>
    </xf>
    <xf numFmtId="0" fontId="3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2" xfId="0" applyFont="1" applyFill="1" applyBorder="1" applyAlignment="1" applyProtection="1">
      <alignment horizontal="center" vertical="center" wrapText="1"/>
      <protection hidden="1"/>
    </xf>
    <xf numFmtId="0" fontId="2" fillId="2" borderId="17" xfId="0" applyFont="1" applyFill="1" applyBorder="1" applyAlignment="1" applyProtection="1">
      <alignment horizontal="left" vertical="center" wrapText="1"/>
      <protection hidden="1"/>
    </xf>
    <xf numFmtId="0" fontId="2" fillId="2" borderId="15" xfId="0" applyFont="1" applyFill="1" applyBorder="1" applyAlignment="1" applyProtection="1">
      <alignment horizontal="left" vertical="center" wrapText="1"/>
      <protection hidden="1"/>
    </xf>
    <xf numFmtId="0" fontId="2" fillId="2" borderId="16" xfId="0" applyFont="1" applyFill="1" applyBorder="1" applyAlignment="1" applyProtection="1">
      <alignment horizontal="left" vertical="center" wrapText="1"/>
      <protection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9" fontId="0" fillId="5" borderId="14" xfId="0" applyNumberFormat="1" applyFill="1" applyBorder="1" applyAlignment="1" applyProtection="1">
      <alignment horizontal="center"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0" fontId="0" fillId="5" borderId="18" xfId="0" applyFill="1" applyBorder="1" applyAlignment="1" applyProtection="1">
      <alignment horizontal="center" vertical="center" wrapText="1"/>
      <protection locked="0" hidden="1"/>
    </xf>
    <xf numFmtId="0" fontId="3" fillId="2" borderId="14" xfId="0" applyFont="1" applyFill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18" xfId="0" applyFont="1" applyBorder="1" applyAlignment="1" applyProtection="1">
      <alignment horizontal="center" vertical="center" wrapText="1"/>
      <protection hidden="1"/>
    </xf>
    <xf numFmtId="0" fontId="2" fillId="2" borderId="13" xfId="0" applyFont="1" applyFill="1" applyBorder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3" fillId="2" borderId="17" xfId="0" applyFont="1" applyFill="1" applyBorder="1" applyAlignment="1" applyProtection="1">
      <alignment horizontal="center" vertical="center" wrapText="1"/>
      <protection hidden="1"/>
    </xf>
    <xf numFmtId="0" fontId="1" fillId="0" borderId="15" xfId="0" applyFont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0" fillId="0" borderId="16" xfId="0" applyBorder="1" applyAlignment="1" applyProtection="1">
      <alignment vertical="center" wrapText="1"/>
      <protection hidden="1"/>
    </xf>
    <xf numFmtId="0" fontId="2" fillId="5" borderId="17" xfId="0" applyFont="1" applyFill="1" applyBorder="1" applyAlignment="1" applyProtection="1">
      <alignment vertical="center" wrapText="1"/>
      <protection locked="0" hidden="1"/>
    </xf>
    <xf numFmtId="0" fontId="0" fillId="5" borderId="15" xfId="0" applyFill="1" applyBorder="1" applyAlignment="1" applyProtection="1">
      <alignment vertical="center" wrapText="1"/>
      <protection locked="0" hidden="1"/>
    </xf>
    <xf numFmtId="0" fontId="0" fillId="5" borderId="16" xfId="0" applyFill="1" applyBorder="1" applyAlignment="1" applyProtection="1">
      <alignment vertical="center" wrapText="1"/>
      <protection locked="0" hidden="1"/>
    </xf>
    <xf numFmtId="9" fontId="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9" fontId="2" fillId="5" borderId="16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24" xfId="0" applyFont="1" applyFill="1" applyBorder="1" applyAlignment="1" applyProtection="1">
      <alignment horizontal="center" vertical="center" wrapText="1"/>
      <protection locked="0" hidden="1"/>
    </xf>
    <xf numFmtId="0" fontId="2" fillId="5" borderId="17" xfId="0" applyFont="1" applyFill="1" applyBorder="1" applyAlignment="1" applyProtection="1">
      <alignment horizontal="left" vertical="center" wrapText="1"/>
      <protection locked="0" hidden="1"/>
    </xf>
    <xf numFmtId="0" fontId="2" fillId="5" borderId="15" xfId="0" applyFont="1" applyFill="1" applyBorder="1" applyAlignment="1" applyProtection="1">
      <alignment horizontal="left" vertical="center" wrapText="1"/>
      <protection locked="0" hidden="1"/>
    </xf>
    <xf numFmtId="0" fontId="2" fillId="5" borderId="16" xfId="0" applyFont="1" applyFill="1" applyBorder="1" applyAlignment="1" applyProtection="1">
      <alignment horizontal="left" vertical="center" wrapText="1"/>
      <protection locked="0" hidden="1"/>
    </xf>
    <xf numFmtId="0" fontId="0" fillId="0" borderId="13" xfId="0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 hidden="1"/>
    </xf>
    <xf numFmtId="0" fontId="2" fillId="5" borderId="4" xfId="0" applyFont="1" applyFill="1" applyBorder="1" applyAlignment="1" applyProtection="1">
      <alignment vertical="center" wrapText="1"/>
      <protection locked="0" hidden="1"/>
    </xf>
    <xf numFmtId="0" fontId="0" fillId="5" borderId="4" xfId="0" applyFill="1" applyBorder="1" applyAlignment="1" applyProtection="1">
      <alignment vertical="center" wrapText="1"/>
      <protection locked="0" hidden="1"/>
    </xf>
    <xf numFmtId="0" fontId="0" fillId="5" borderId="5" xfId="0" applyFill="1" applyBorder="1" applyAlignment="1" applyProtection="1">
      <alignment vertical="center" wrapText="1"/>
      <protection locked="0" hidden="1"/>
    </xf>
    <xf numFmtId="0" fontId="0" fillId="5" borderId="6" xfId="0" applyFill="1" applyBorder="1" applyAlignment="1" applyProtection="1">
      <alignment vertical="center" wrapText="1"/>
      <protection locked="0" hidden="1"/>
    </xf>
    <xf numFmtId="0" fontId="0" fillId="5" borderId="7" xfId="0" applyFill="1" applyBorder="1" applyAlignment="1" applyProtection="1">
      <alignment vertical="center" wrapText="1"/>
      <protection locked="0" hidden="1"/>
    </xf>
    <xf numFmtId="0" fontId="0" fillId="5" borderId="8" xfId="0" applyFill="1" applyBorder="1" applyAlignment="1" applyProtection="1">
      <alignment vertical="center" wrapText="1"/>
      <protection locked="0" hidden="1"/>
    </xf>
    <xf numFmtId="0" fontId="2" fillId="5" borderId="4" xfId="0" applyFont="1" applyFill="1" applyBorder="1" applyAlignment="1" applyProtection="1">
      <alignment vertical="top" wrapText="1"/>
      <protection locked="0"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164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/>
    </xf>
    <xf numFmtId="0" fontId="2" fillId="5" borderId="4" xfId="0" applyFont="1" applyFill="1" applyBorder="1" applyAlignment="1" applyProtection="1">
      <alignment vertical="center" wrapText="1"/>
      <protection locked="0"/>
    </xf>
    <xf numFmtId="0" fontId="0" fillId="5" borderId="4" xfId="0" applyFill="1" applyBorder="1" applyAlignment="1" applyProtection="1">
      <alignment vertical="center" wrapText="1"/>
      <protection locked="0"/>
    </xf>
    <xf numFmtId="0" fontId="0" fillId="5" borderId="5" xfId="0" applyFill="1" applyBorder="1" applyAlignment="1" applyProtection="1">
      <alignment vertical="center" wrapText="1"/>
      <protection locked="0"/>
    </xf>
    <xf numFmtId="0" fontId="0" fillId="5" borderId="6" xfId="0" applyFill="1" applyBorder="1" applyAlignment="1" applyProtection="1">
      <alignment vertical="center" wrapText="1"/>
      <protection locked="0"/>
    </xf>
    <xf numFmtId="0" fontId="0" fillId="5" borderId="7" xfId="0" applyFill="1" applyBorder="1" applyAlignment="1" applyProtection="1">
      <alignment vertical="center" wrapText="1"/>
      <protection locked="0"/>
    </xf>
    <xf numFmtId="0" fontId="0" fillId="5" borderId="8" xfId="0" applyFill="1" applyBorder="1" applyAlignment="1" applyProtection="1">
      <alignment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9" xfId="0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right" vertical="center" wrapText="1"/>
      <protection hidden="1"/>
    </xf>
    <xf numFmtId="0" fontId="2" fillId="2" borderId="4" xfId="0" applyFont="1" applyFill="1" applyBorder="1" applyAlignment="1" applyProtection="1">
      <alignment horizontal="right" vertical="center" wrapText="1"/>
      <protection hidden="1"/>
    </xf>
    <xf numFmtId="0" fontId="0" fillId="0" borderId="4" xfId="0" applyBorder="1" applyAlignment="1" applyProtection="1">
      <alignment horizontal="right" vertical="center" wrapText="1"/>
      <protection hidden="1"/>
    </xf>
    <xf numFmtId="0" fontId="0" fillId="0" borderId="5" xfId="0" applyBorder="1" applyAlignment="1" applyProtection="1">
      <alignment horizontal="right" vertical="center" wrapText="1"/>
      <protection hidden="1"/>
    </xf>
    <xf numFmtId="0" fontId="0" fillId="0" borderId="13" xfId="0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right" vertical="center" wrapText="1"/>
      <protection hidden="1"/>
    </xf>
    <xf numFmtId="0" fontId="0" fillId="0" borderId="9" xfId="0" applyBorder="1" applyAlignment="1" applyProtection="1">
      <alignment horizontal="right" vertical="center" wrapText="1"/>
      <protection hidden="1"/>
    </xf>
    <xf numFmtId="0" fontId="2" fillId="2" borderId="0" xfId="0" applyFont="1" applyFill="1" applyAlignment="1" applyProtection="1">
      <alignment horizontal="right" vertical="center" wrapText="1"/>
      <protection locked="0" hidden="1"/>
    </xf>
    <xf numFmtId="0" fontId="0" fillId="0" borderId="0" xfId="0" applyAlignment="1" applyProtection="1">
      <alignment horizontal="right" vertical="center" wrapText="1"/>
      <protection locked="0" hidden="1"/>
    </xf>
    <xf numFmtId="0" fontId="0" fillId="0" borderId="9" xfId="0" applyBorder="1" applyAlignment="1" applyProtection="1">
      <alignment horizontal="right" vertical="center" wrapText="1"/>
      <protection locked="0"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26" xfId="0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39" xfId="0" applyBorder="1" applyAlignment="1" applyProtection="1">
      <alignment vertical="center" wrapText="1"/>
      <protection hidden="1"/>
    </xf>
    <xf numFmtId="0" fontId="2" fillId="5" borderId="25" xfId="0" applyFont="1" applyFill="1" applyBorder="1" applyAlignment="1" applyProtection="1">
      <alignment vertical="top" wrapText="1"/>
      <protection locked="0" hidden="1"/>
    </xf>
    <xf numFmtId="0" fontId="0" fillId="5" borderId="2" xfId="0" applyFill="1" applyBorder="1" applyAlignment="1" applyProtection="1">
      <alignment vertical="top" wrapText="1"/>
      <protection locked="0" hidden="1"/>
    </xf>
    <xf numFmtId="0" fontId="0" fillId="5" borderId="26" xfId="0" applyFill="1" applyBorder="1" applyAlignment="1" applyProtection="1">
      <alignment vertical="top" wrapText="1"/>
      <protection locked="0" hidden="1"/>
    </xf>
    <xf numFmtId="9" fontId="3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vertical="center" wrapText="1"/>
      <protection hidden="1"/>
    </xf>
    <xf numFmtId="0" fontId="1" fillId="0" borderId="15" xfId="0" applyFont="1" applyBorder="1" applyAlignment="1" applyProtection="1">
      <alignment vertical="center" wrapText="1"/>
      <protection hidden="1"/>
    </xf>
    <xf numFmtId="0" fontId="1" fillId="0" borderId="16" xfId="0" applyFont="1" applyBorder="1" applyAlignment="1" applyProtection="1">
      <alignment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2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0" fontId="1" fillId="4" borderId="18" xfId="0" applyFont="1" applyFill="1" applyBorder="1" applyAlignment="1" applyProtection="1">
      <alignment horizontal="center" vertical="center" wrapText="1"/>
      <protection hidden="1"/>
    </xf>
    <xf numFmtId="0" fontId="3" fillId="4" borderId="20" xfId="0" applyFont="1" applyFill="1" applyBorder="1" applyAlignment="1" applyProtection="1">
      <alignment vertical="center" wrapText="1"/>
      <protection hidden="1"/>
    </xf>
    <xf numFmtId="0" fontId="1" fillId="4" borderId="21" xfId="0" applyFont="1" applyFill="1" applyBorder="1" applyAlignment="1" applyProtection="1">
      <alignment vertical="center" wrapText="1"/>
      <protection hidden="1"/>
    </xf>
    <xf numFmtId="0" fontId="2" fillId="2" borderId="13" xfId="0" applyFont="1" applyFill="1" applyBorder="1" applyAlignment="1" applyProtection="1">
      <alignment vertical="top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9" xfId="0" applyBorder="1" applyAlignment="1" applyProtection="1">
      <alignment vertical="top" wrapText="1"/>
      <protection hidden="1"/>
    </xf>
    <xf numFmtId="1" fontId="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0" fontId="0" fillId="5" borderId="15" xfId="0" applyFill="1" applyBorder="1" applyAlignment="1" applyProtection="1">
      <alignment horizontal="center" vertical="center" wrapText="1"/>
      <protection locked="0" hidden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5" borderId="14" xfId="0" applyFont="1" applyFill="1" applyBorder="1" applyAlignment="1" applyProtection="1">
      <alignment horizontal="left" vertical="center" wrapText="1"/>
      <protection locked="0" hidden="1"/>
    </xf>
    <xf numFmtId="1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5" xfId="0" applyFont="1" applyFill="1" applyBorder="1" applyAlignment="1">
      <alignment horizontal="left"/>
    </xf>
    <xf numFmtId="0" fontId="2" fillId="5" borderId="16" xfId="0" applyFont="1" applyFill="1" applyBorder="1" applyAlignment="1">
      <alignment horizontal="left"/>
    </xf>
    <xf numFmtId="0" fontId="2" fillId="2" borderId="23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2" fillId="2" borderId="3" xfId="0" applyFont="1" applyFill="1" applyBorder="1" applyAlignment="1" applyProtection="1">
      <alignment vertical="top" wrapText="1"/>
      <protection hidden="1"/>
    </xf>
    <xf numFmtId="0" fontId="0" fillId="0" borderId="4" xfId="0" applyBorder="1" applyAlignment="1" applyProtection="1">
      <alignment vertical="top" wrapText="1"/>
      <protection hidden="1"/>
    </xf>
    <xf numFmtId="0" fontId="0" fillId="0" borderId="5" xfId="0" applyBorder="1" applyAlignment="1" applyProtection="1">
      <alignment vertical="top" wrapText="1"/>
      <protection hidden="1"/>
    </xf>
    <xf numFmtId="0" fontId="3" fillId="4" borderId="27" xfId="0" applyFont="1" applyFill="1" applyBorder="1" applyAlignment="1" applyProtection="1">
      <alignment horizontal="center" vertical="center" wrapText="1"/>
      <protection hidden="1"/>
    </xf>
    <xf numFmtId="0" fontId="1" fillId="4" borderId="28" xfId="0" applyFont="1" applyFill="1" applyBorder="1" applyAlignment="1" applyProtection="1">
      <alignment horizontal="center" vertical="center" wrapText="1"/>
      <protection hidden="1"/>
    </xf>
    <xf numFmtId="0" fontId="2" fillId="2" borderId="30" xfId="0" applyFont="1" applyFill="1" applyBorder="1" applyAlignment="1" applyProtection="1">
      <alignment vertical="center" wrapText="1"/>
      <protection hidden="1"/>
    </xf>
    <xf numFmtId="0" fontId="0" fillId="0" borderId="31" xfId="0" applyBorder="1" applyAlignment="1" applyProtection="1">
      <alignment vertical="center" wrapText="1"/>
      <protection hidden="1"/>
    </xf>
    <xf numFmtId="0" fontId="3" fillId="4" borderId="36" xfId="0" applyFont="1" applyFill="1" applyBorder="1" applyAlignment="1" applyProtection="1">
      <alignment vertical="center" wrapText="1"/>
      <protection hidden="1"/>
    </xf>
    <xf numFmtId="0" fontId="1" fillId="4" borderId="37" xfId="0" applyFont="1" applyFill="1" applyBorder="1" applyAlignment="1" applyProtection="1">
      <alignment vertical="center" wrapText="1"/>
      <protection hidden="1"/>
    </xf>
    <xf numFmtId="0" fontId="3" fillId="4" borderId="27" xfId="0" applyFont="1" applyFill="1" applyBorder="1" applyAlignment="1" applyProtection="1">
      <alignment vertical="center" wrapText="1"/>
      <protection hidden="1"/>
    </xf>
    <xf numFmtId="0" fontId="1" fillId="4" borderId="28" xfId="0" applyFont="1" applyFill="1" applyBorder="1" applyAlignment="1" applyProtection="1">
      <alignment vertical="center" wrapText="1"/>
      <protection hidden="1"/>
    </xf>
    <xf numFmtId="0" fontId="2" fillId="2" borderId="33" xfId="0" applyFont="1" applyFill="1" applyBorder="1" applyAlignment="1" applyProtection="1">
      <alignment vertical="center" wrapText="1"/>
      <protection hidden="1"/>
    </xf>
    <xf numFmtId="0" fontId="0" fillId="0" borderId="34" xfId="0" applyBorder="1" applyAlignment="1" applyProtection="1">
      <alignment vertical="center" wrapText="1"/>
      <protection hidden="1"/>
    </xf>
    <xf numFmtId="0" fontId="0" fillId="0" borderId="35" xfId="0" applyBorder="1" applyAlignment="1" applyProtection="1">
      <alignment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0" fontId="0" fillId="0" borderId="6" xfId="0" applyBorder="1" applyAlignment="1" applyProtection="1">
      <alignment vertical="center" wrapText="1"/>
      <protection hidden="1"/>
    </xf>
    <xf numFmtId="0" fontId="0" fillId="0" borderId="7" xfId="0" applyBorder="1" applyAlignment="1" applyProtection="1">
      <alignment vertical="center" wrapText="1"/>
      <protection hidden="1"/>
    </xf>
    <xf numFmtId="165" fontId="3" fillId="2" borderId="4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4" xfId="0" applyNumberFormat="1" applyFont="1" applyBorder="1" applyAlignment="1" applyProtection="1">
      <alignment horizontal="center" vertical="center" wrapText="1"/>
      <protection hidden="1"/>
    </xf>
    <xf numFmtId="165" fontId="1" fillId="0" borderId="5" xfId="0" applyNumberFormat="1" applyFont="1" applyBorder="1" applyAlignment="1" applyProtection="1">
      <alignment horizontal="center" vertical="center" wrapText="1"/>
      <protection hidden="1"/>
    </xf>
    <xf numFmtId="165" fontId="1" fillId="0" borderId="6" xfId="0" applyNumberFormat="1" applyFont="1" applyBorder="1" applyAlignment="1" applyProtection="1">
      <alignment horizontal="center" vertical="center" wrapText="1"/>
      <protection hidden="1"/>
    </xf>
    <xf numFmtId="165" fontId="1" fillId="0" borderId="7" xfId="0" applyNumberFormat="1" applyFont="1" applyBorder="1" applyAlignment="1" applyProtection="1">
      <alignment horizontal="center" vertical="center" wrapText="1"/>
      <protection hidden="1"/>
    </xf>
    <xf numFmtId="165" fontId="1" fillId="0" borderId="8" xfId="0" applyNumberFormat="1" applyFont="1" applyBorder="1" applyAlignment="1" applyProtection="1">
      <alignment horizontal="center" vertical="center" wrapText="1"/>
      <protection hidden="1"/>
    </xf>
    <xf numFmtId="2" fontId="2" fillId="0" borderId="18" xfId="0" applyNumberFormat="1" applyFont="1" applyBorder="1" applyAlignment="1" applyProtection="1">
      <alignment horizontal="center" vertical="center" wrapText="1"/>
      <protection hidden="1"/>
    </xf>
    <xf numFmtId="2" fontId="2" fillId="2" borderId="23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24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281"/>
  <sheetViews>
    <sheetView tabSelected="1" topLeftCell="A271" zoomScale="75" zoomScaleNormal="75" workbookViewId="0">
      <selection activeCell="I280" sqref="I280:O281"/>
    </sheetView>
  </sheetViews>
  <sheetFormatPr defaultRowHeight="15.75" x14ac:dyDescent="0.25"/>
  <cols>
    <col min="1" max="2" width="9.140625" style="7"/>
    <col min="3" max="3" width="20.28515625" style="7" customWidth="1"/>
    <col min="4" max="4" width="13.140625" style="7" bestFit="1" customWidth="1"/>
    <col min="5" max="5" width="9.140625" style="7"/>
    <col min="6" max="6" width="22" style="7" customWidth="1"/>
    <col min="7" max="7" width="9.140625" style="7"/>
    <col min="8" max="8" width="13.42578125" style="7" customWidth="1"/>
    <col min="9" max="9" width="18.42578125" style="7" customWidth="1"/>
    <col min="10" max="10" width="33.85546875" style="7" customWidth="1"/>
    <col min="11" max="11" width="9.140625" style="7" hidden="1" customWidth="1"/>
    <col min="12" max="14" width="9.140625" style="7"/>
    <col min="15" max="15" width="43.140625" style="7" customWidth="1"/>
    <col min="16" max="16" width="9.140625" style="1"/>
    <col min="17" max="17" width="58.28515625" style="1" customWidth="1"/>
    <col min="18" max="16384" width="9.140625" style="1"/>
  </cols>
  <sheetData>
    <row r="1" spans="1:15" x14ac:dyDescent="0.25">
      <c r="A1" s="143" t="s">
        <v>0</v>
      </c>
      <c r="B1" s="144"/>
      <c r="C1" s="144"/>
      <c r="D1" s="144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6"/>
    </row>
    <row r="2" spans="1:15" x14ac:dyDescent="0.25">
      <c r="A2" s="147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9"/>
    </row>
    <row r="3" spans="1:15" x14ac:dyDescent="0.25">
      <c r="A3" s="6"/>
      <c r="I3" s="150" t="s">
        <v>1</v>
      </c>
      <c r="J3" s="150"/>
      <c r="K3" s="150"/>
      <c r="L3" s="150"/>
      <c r="M3" s="151"/>
      <c r="N3" s="151"/>
      <c r="O3" s="152"/>
    </row>
    <row r="4" spans="1:15" x14ac:dyDescent="0.25">
      <c r="A4" s="6"/>
      <c r="O4" s="8"/>
    </row>
    <row r="5" spans="1:15" x14ac:dyDescent="0.25">
      <c r="A5" s="6"/>
      <c r="I5" s="156"/>
      <c r="J5" s="156"/>
      <c r="K5" s="156"/>
      <c r="L5" s="156"/>
      <c r="M5" s="157"/>
      <c r="N5" s="157"/>
      <c r="O5" s="158"/>
    </row>
    <row r="6" spans="1:15" x14ac:dyDescent="0.25">
      <c r="A6" s="6"/>
      <c r="I6" s="153" t="s">
        <v>2</v>
      </c>
      <c r="J6" s="153"/>
      <c r="K6" s="153"/>
      <c r="L6" s="153"/>
      <c r="M6" s="154"/>
      <c r="N6" s="154"/>
      <c r="O6" s="155"/>
    </row>
    <row r="7" spans="1:15" x14ac:dyDescent="0.25">
      <c r="A7" s="6"/>
      <c r="O7" s="8"/>
    </row>
    <row r="8" spans="1:15" ht="20.25" x14ac:dyDescent="0.25">
      <c r="A8" s="136" t="s">
        <v>19</v>
      </c>
      <c r="B8" s="137"/>
      <c r="C8" s="137"/>
      <c r="D8" s="137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9"/>
    </row>
    <row r="9" spans="1:15" x14ac:dyDescent="0.25">
      <c r="A9" s="140" t="str">
        <f>CONCATENATE("""",I50,"""")</f>
        <v>"Оказание услуг по уходу за домашними животными (груминг)"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2"/>
    </row>
    <row r="10" spans="1:15" x14ac:dyDescent="0.25">
      <c r="A10" s="140"/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2"/>
    </row>
    <row r="11" spans="1:15" ht="16.5" thickBot="1" x14ac:dyDescent="0.3">
      <c r="A11" s="140"/>
      <c r="B11" s="141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2"/>
    </row>
    <row r="12" spans="1:15" ht="16.5" thickBot="1" x14ac:dyDescent="0.3">
      <c r="A12" s="81" t="s">
        <v>13</v>
      </c>
      <c r="B12" s="82"/>
      <c r="C12" s="82"/>
      <c r="D12" s="82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4"/>
    </row>
    <row r="13" spans="1:15" ht="16.5" thickBot="1" x14ac:dyDescent="0.3">
      <c r="A13" s="6"/>
      <c r="O13" s="8"/>
    </row>
    <row r="14" spans="1:15" x14ac:dyDescent="0.25">
      <c r="A14" s="95" t="s">
        <v>3</v>
      </c>
      <c r="B14" s="97"/>
      <c r="C14" s="97"/>
      <c r="D14" s="97"/>
      <c r="E14" s="96"/>
      <c r="F14" s="96"/>
      <c r="G14" s="96"/>
      <c r="I14" s="129"/>
      <c r="J14" s="130"/>
      <c r="K14" s="130"/>
      <c r="L14" s="130"/>
      <c r="M14" s="131"/>
      <c r="N14" s="131"/>
      <c r="O14" s="132"/>
    </row>
    <row r="15" spans="1:15" ht="16.5" thickBot="1" x14ac:dyDescent="0.3">
      <c r="A15" s="111"/>
      <c r="B15" s="96"/>
      <c r="C15" s="96"/>
      <c r="D15" s="96"/>
      <c r="E15" s="96"/>
      <c r="F15" s="96"/>
      <c r="G15" s="96"/>
      <c r="I15" s="133"/>
      <c r="J15" s="134"/>
      <c r="K15" s="134"/>
      <c r="L15" s="134"/>
      <c r="M15" s="134"/>
      <c r="N15" s="134"/>
      <c r="O15" s="135"/>
    </row>
    <row r="16" spans="1:15" ht="16.5" thickBot="1" x14ac:dyDescent="0.3">
      <c r="A16" s="6"/>
      <c r="O16" s="8"/>
    </row>
    <row r="17" spans="1:15" x14ac:dyDescent="0.25">
      <c r="A17" s="95" t="s">
        <v>4</v>
      </c>
      <c r="B17" s="97"/>
      <c r="C17" s="97"/>
      <c r="D17" s="97"/>
      <c r="E17" s="96"/>
      <c r="F17" s="96"/>
      <c r="G17" s="96"/>
      <c r="I17" s="129"/>
      <c r="J17" s="130"/>
      <c r="K17" s="130"/>
      <c r="L17" s="130"/>
      <c r="M17" s="131"/>
      <c r="N17" s="131"/>
      <c r="O17" s="132"/>
    </row>
    <row r="18" spans="1:15" ht="16.5" thickBot="1" x14ac:dyDescent="0.3">
      <c r="A18" s="111"/>
      <c r="B18" s="96"/>
      <c r="C18" s="96"/>
      <c r="D18" s="96"/>
      <c r="E18" s="96"/>
      <c r="F18" s="96"/>
      <c r="G18" s="96"/>
      <c r="I18" s="133"/>
      <c r="J18" s="134"/>
      <c r="K18" s="134"/>
      <c r="L18" s="134"/>
      <c r="M18" s="134"/>
      <c r="N18" s="134"/>
      <c r="O18" s="135"/>
    </row>
    <row r="19" spans="1:15" ht="16.5" thickBot="1" x14ac:dyDescent="0.3">
      <c r="A19" s="6"/>
      <c r="O19" s="8"/>
    </row>
    <row r="20" spans="1:15" x14ac:dyDescent="0.25">
      <c r="A20" s="95" t="s">
        <v>6</v>
      </c>
      <c r="B20" s="97"/>
      <c r="C20" s="97"/>
      <c r="D20" s="97"/>
      <c r="E20" s="96"/>
      <c r="F20" s="96"/>
      <c r="G20" s="96"/>
      <c r="I20" s="129"/>
      <c r="J20" s="130"/>
      <c r="K20" s="130"/>
      <c r="L20" s="130"/>
      <c r="M20" s="131"/>
      <c r="N20" s="131"/>
      <c r="O20" s="132"/>
    </row>
    <row r="21" spans="1:15" ht="16.5" thickBot="1" x14ac:dyDescent="0.3">
      <c r="A21" s="111"/>
      <c r="B21" s="96"/>
      <c r="C21" s="96"/>
      <c r="D21" s="96"/>
      <c r="E21" s="96"/>
      <c r="F21" s="96"/>
      <c r="G21" s="96"/>
      <c r="I21" s="133"/>
      <c r="J21" s="134"/>
      <c r="K21" s="134"/>
      <c r="L21" s="134"/>
      <c r="M21" s="134"/>
      <c r="N21" s="134"/>
      <c r="O21" s="135"/>
    </row>
    <row r="22" spans="1:15" ht="16.5" thickBot="1" x14ac:dyDescent="0.3">
      <c r="A22" s="6"/>
      <c r="O22" s="8"/>
    </row>
    <row r="23" spans="1:15" x14ac:dyDescent="0.25">
      <c r="A23" s="95" t="s">
        <v>7</v>
      </c>
      <c r="B23" s="97"/>
      <c r="C23" s="97"/>
      <c r="D23" s="97"/>
      <c r="E23" s="96"/>
      <c r="F23" s="96"/>
      <c r="G23" s="96"/>
      <c r="I23" s="129"/>
      <c r="J23" s="130"/>
      <c r="K23" s="130"/>
      <c r="L23" s="130"/>
      <c r="M23" s="131"/>
      <c r="N23" s="131"/>
      <c r="O23" s="132"/>
    </row>
    <row r="24" spans="1:15" ht="16.5" thickBot="1" x14ac:dyDescent="0.3">
      <c r="A24" s="111"/>
      <c r="B24" s="96"/>
      <c r="C24" s="96"/>
      <c r="D24" s="96"/>
      <c r="E24" s="96"/>
      <c r="F24" s="96"/>
      <c r="G24" s="96"/>
      <c r="I24" s="133"/>
      <c r="J24" s="134"/>
      <c r="K24" s="134"/>
      <c r="L24" s="134"/>
      <c r="M24" s="134"/>
      <c r="N24" s="134"/>
      <c r="O24" s="135"/>
    </row>
    <row r="25" spans="1:15" ht="16.5" thickBot="1" x14ac:dyDescent="0.3">
      <c r="A25" s="6"/>
      <c r="O25" s="8"/>
    </row>
    <row r="26" spans="1:15" x14ac:dyDescent="0.25">
      <c r="A26" s="95" t="s">
        <v>8</v>
      </c>
      <c r="B26" s="97"/>
      <c r="C26" s="97"/>
      <c r="D26" s="97"/>
      <c r="E26" s="96"/>
      <c r="F26" s="96"/>
      <c r="G26" s="96"/>
      <c r="I26" s="129"/>
      <c r="J26" s="130"/>
      <c r="K26" s="130"/>
      <c r="L26" s="130"/>
      <c r="M26" s="131"/>
      <c r="N26" s="131"/>
      <c r="O26" s="132"/>
    </row>
    <row r="27" spans="1:15" ht="16.5" thickBot="1" x14ac:dyDescent="0.3">
      <c r="A27" s="111"/>
      <c r="B27" s="96"/>
      <c r="C27" s="96"/>
      <c r="D27" s="96"/>
      <c r="E27" s="96"/>
      <c r="F27" s="96"/>
      <c r="G27" s="96"/>
      <c r="I27" s="133"/>
      <c r="J27" s="134"/>
      <c r="K27" s="134"/>
      <c r="L27" s="134"/>
      <c r="M27" s="134"/>
      <c r="N27" s="134"/>
      <c r="O27" s="135"/>
    </row>
    <row r="28" spans="1:15" ht="16.5" thickBot="1" x14ac:dyDescent="0.3">
      <c r="A28" s="6"/>
      <c r="O28" s="8"/>
    </row>
    <row r="29" spans="1:15" x14ac:dyDescent="0.25">
      <c r="A29" s="95" t="s">
        <v>5</v>
      </c>
      <c r="B29" s="97"/>
      <c r="C29" s="97"/>
      <c r="D29" s="97"/>
      <c r="E29" s="96"/>
      <c r="F29" s="96"/>
      <c r="G29" s="96"/>
      <c r="I29" s="129"/>
      <c r="J29" s="130"/>
      <c r="K29" s="130"/>
      <c r="L29" s="130"/>
      <c r="M29" s="131"/>
      <c r="N29" s="131"/>
      <c r="O29" s="132"/>
    </row>
    <row r="30" spans="1:15" ht="16.5" thickBot="1" x14ac:dyDescent="0.3">
      <c r="A30" s="111"/>
      <c r="B30" s="96"/>
      <c r="C30" s="96"/>
      <c r="D30" s="96"/>
      <c r="E30" s="96"/>
      <c r="F30" s="96"/>
      <c r="G30" s="96"/>
      <c r="I30" s="133"/>
      <c r="J30" s="134"/>
      <c r="K30" s="134"/>
      <c r="L30" s="134"/>
      <c r="M30" s="134"/>
      <c r="N30" s="134"/>
      <c r="O30" s="135"/>
    </row>
    <row r="31" spans="1:15" ht="16.5" thickBot="1" x14ac:dyDescent="0.3">
      <c r="A31" s="6"/>
      <c r="O31" s="8"/>
    </row>
    <row r="32" spans="1:15" x14ac:dyDescent="0.25">
      <c r="A32" s="95" t="s">
        <v>9</v>
      </c>
      <c r="B32" s="97"/>
      <c r="C32" s="97"/>
      <c r="D32" s="97"/>
      <c r="E32" s="96"/>
      <c r="F32" s="96"/>
      <c r="G32" s="96"/>
      <c r="I32" s="129"/>
      <c r="J32" s="130"/>
      <c r="K32" s="130"/>
      <c r="L32" s="130"/>
      <c r="M32" s="131"/>
      <c r="N32" s="131"/>
      <c r="O32" s="132"/>
    </row>
    <row r="33" spans="1:15" ht="16.5" thickBot="1" x14ac:dyDescent="0.3">
      <c r="A33" s="111"/>
      <c r="B33" s="96"/>
      <c r="C33" s="96"/>
      <c r="D33" s="96"/>
      <c r="E33" s="96"/>
      <c r="F33" s="96"/>
      <c r="G33" s="96"/>
      <c r="I33" s="133"/>
      <c r="J33" s="134"/>
      <c r="K33" s="134"/>
      <c r="L33" s="134"/>
      <c r="M33" s="134"/>
      <c r="N33" s="134"/>
      <c r="O33" s="135"/>
    </row>
    <row r="34" spans="1:15" ht="16.5" thickBot="1" x14ac:dyDescent="0.3">
      <c r="A34" s="6"/>
      <c r="O34" s="8"/>
    </row>
    <row r="35" spans="1:15" x14ac:dyDescent="0.25">
      <c r="A35" s="95" t="s">
        <v>10</v>
      </c>
      <c r="B35" s="97"/>
      <c r="C35" s="97"/>
      <c r="D35" s="97"/>
      <c r="E35" s="96"/>
      <c r="F35" s="96"/>
      <c r="G35" s="96"/>
      <c r="I35" s="129"/>
      <c r="J35" s="130"/>
      <c r="K35" s="130"/>
      <c r="L35" s="130"/>
      <c r="M35" s="131"/>
      <c r="N35" s="131"/>
      <c r="O35" s="132"/>
    </row>
    <row r="36" spans="1:15" ht="16.5" thickBot="1" x14ac:dyDescent="0.3">
      <c r="A36" s="111"/>
      <c r="B36" s="96"/>
      <c r="C36" s="96"/>
      <c r="D36" s="96"/>
      <c r="E36" s="96"/>
      <c r="F36" s="96"/>
      <c r="G36" s="96"/>
      <c r="I36" s="133"/>
      <c r="J36" s="134"/>
      <c r="K36" s="134"/>
      <c r="L36" s="134"/>
      <c r="M36" s="134"/>
      <c r="N36" s="134"/>
      <c r="O36" s="135"/>
    </row>
    <row r="37" spans="1:15" ht="16.5" thickBot="1" x14ac:dyDescent="0.3">
      <c r="A37" s="6"/>
      <c r="O37" s="8"/>
    </row>
    <row r="38" spans="1:15" x14ac:dyDescent="0.25">
      <c r="A38" s="95" t="s">
        <v>11</v>
      </c>
      <c r="B38" s="97"/>
      <c r="C38" s="97"/>
      <c r="D38" s="97"/>
      <c r="E38" s="96"/>
      <c r="F38" s="96"/>
      <c r="G38" s="96"/>
      <c r="I38" s="129"/>
      <c r="J38" s="130"/>
      <c r="K38" s="130"/>
      <c r="L38" s="130"/>
      <c r="M38" s="131"/>
      <c r="N38" s="131"/>
      <c r="O38" s="132"/>
    </row>
    <row r="39" spans="1:15" ht="16.5" thickBot="1" x14ac:dyDescent="0.3">
      <c r="A39" s="111"/>
      <c r="B39" s="96"/>
      <c r="C39" s="96"/>
      <c r="D39" s="96"/>
      <c r="E39" s="96"/>
      <c r="F39" s="96"/>
      <c r="G39" s="96"/>
      <c r="I39" s="133"/>
      <c r="J39" s="134"/>
      <c r="K39" s="134"/>
      <c r="L39" s="134"/>
      <c r="M39" s="134"/>
      <c r="N39" s="134"/>
      <c r="O39" s="135"/>
    </row>
    <row r="40" spans="1:15" ht="16.5" thickBot="1" x14ac:dyDescent="0.3">
      <c r="A40" s="6"/>
      <c r="O40" s="8"/>
    </row>
    <row r="41" spans="1:15" ht="15.75" customHeight="1" x14ac:dyDescent="0.25">
      <c r="A41" s="95" t="s">
        <v>12</v>
      </c>
      <c r="B41" s="97"/>
      <c r="C41" s="97"/>
      <c r="D41" s="97"/>
      <c r="E41" s="96"/>
      <c r="F41" s="96"/>
      <c r="G41" s="96"/>
      <c r="I41" s="129"/>
      <c r="J41" s="130"/>
      <c r="K41" s="130"/>
      <c r="L41" s="130"/>
      <c r="M41" s="131"/>
      <c r="N41" s="131"/>
      <c r="O41" s="132"/>
    </row>
    <row r="42" spans="1:15" ht="16.5" thickBot="1" x14ac:dyDescent="0.3">
      <c r="A42" s="111"/>
      <c r="B42" s="96"/>
      <c r="C42" s="96"/>
      <c r="D42" s="96"/>
      <c r="E42" s="96"/>
      <c r="F42" s="96"/>
      <c r="G42" s="96"/>
      <c r="I42" s="133"/>
      <c r="J42" s="134"/>
      <c r="K42" s="134"/>
      <c r="L42" s="134"/>
      <c r="M42" s="134"/>
      <c r="N42" s="134"/>
      <c r="O42" s="135"/>
    </row>
    <row r="43" spans="1:15" ht="16.5" thickBot="1" x14ac:dyDescent="0.3">
      <c r="A43" s="6"/>
      <c r="O43" s="8"/>
    </row>
    <row r="44" spans="1:15" x14ac:dyDescent="0.25">
      <c r="A44" s="95" t="s">
        <v>21</v>
      </c>
      <c r="B44" s="97"/>
      <c r="C44" s="97"/>
      <c r="D44" s="97"/>
      <c r="E44" s="96"/>
      <c r="F44" s="96"/>
      <c r="G44" s="96"/>
      <c r="I44" s="129"/>
      <c r="J44" s="130"/>
      <c r="K44" s="130"/>
      <c r="L44" s="130"/>
      <c r="M44" s="131"/>
      <c r="N44" s="131"/>
      <c r="O44" s="132"/>
    </row>
    <row r="45" spans="1:15" ht="16.5" thickBot="1" x14ac:dyDescent="0.3">
      <c r="A45" s="111"/>
      <c r="B45" s="96"/>
      <c r="C45" s="96"/>
      <c r="D45" s="96"/>
      <c r="E45" s="96"/>
      <c r="F45" s="96"/>
      <c r="G45" s="96"/>
      <c r="I45" s="133"/>
      <c r="J45" s="134"/>
      <c r="K45" s="134"/>
      <c r="L45" s="134"/>
      <c r="M45" s="134"/>
      <c r="N45" s="134"/>
      <c r="O45" s="135"/>
    </row>
    <row r="46" spans="1:15" ht="16.5" thickBot="1" x14ac:dyDescent="0.3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</row>
    <row r="47" spans="1:15" ht="16.5" thickBot="1" x14ac:dyDescent="0.3">
      <c r="A47" s="6"/>
      <c r="O47" s="8"/>
    </row>
    <row r="48" spans="1:15" ht="16.5" thickBot="1" x14ac:dyDescent="0.3">
      <c r="A48" s="81" t="s">
        <v>14</v>
      </c>
      <c r="B48" s="82"/>
      <c r="C48" s="82"/>
      <c r="D48" s="82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4"/>
    </row>
    <row r="49" spans="1:15" ht="16.5" thickBot="1" x14ac:dyDescent="0.3">
      <c r="A49" s="6"/>
      <c r="O49" s="8"/>
    </row>
    <row r="50" spans="1:15" x14ac:dyDescent="0.25">
      <c r="A50" s="95" t="s">
        <v>15</v>
      </c>
      <c r="B50" s="97"/>
      <c r="C50" s="97"/>
      <c r="D50" s="97"/>
      <c r="E50" s="96"/>
      <c r="F50" s="96"/>
      <c r="G50" s="96"/>
      <c r="I50" s="112" t="s">
        <v>104</v>
      </c>
      <c r="J50" s="113"/>
      <c r="K50" s="113"/>
      <c r="L50" s="113"/>
      <c r="M50" s="114"/>
      <c r="N50" s="114"/>
      <c r="O50" s="115"/>
    </row>
    <row r="51" spans="1:15" ht="16.5" thickBot="1" x14ac:dyDescent="0.3">
      <c r="A51" s="111"/>
      <c r="B51" s="96"/>
      <c r="C51" s="96"/>
      <c r="D51" s="96"/>
      <c r="E51" s="96"/>
      <c r="F51" s="96"/>
      <c r="G51" s="96"/>
      <c r="I51" s="116"/>
      <c r="J51" s="117"/>
      <c r="K51" s="117"/>
      <c r="L51" s="117"/>
      <c r="M51" s="117"/>
      <c r="N51" s="117"/>
      <c r="O51" s="118"/>
    </row>
    <row r="52" spans="1:15" ht="16.5" thickBot="1" x14ac:dyDescent="0.3">
      <c r="A52" s="6"/>
      <c r="O52" s="8"/>
    </row>
    <row r="53" spans="1:15" x14ac:dyDescent="0.25">
      <c r="A53" s="95" t="s">
        <v>16</v>
      </c>
      <c r="B53" s="97"/>
      <c r="C53" s="97"/>
      <c r="D53" s="97"/>
      <c r="E53" s="96"/>
      <c r="F53" s="96"/>
      <c r="G53" s="96"/>
      <c r="I53" s="112" t="s">
        <v>29</v>
      </c>
      <c r="J53" s="113"/>
      <c r="K53" s="113"/>
      <c r="L53" s="113"/>
      <c r="M53" s="114"/>
      <c r="N53" s="114"/>
      <c r="O53" s="115"/>
    </row>
    <row r="54" spans="1:15" ht="16.5" thickBot="1" x14ac:dyDescent="0.3">
      <c r="A54" s="111"/>
      <c r="B54" s="96"/>
      <c r="C54" s="96"/>
      <c r="D54" s="96"/>
      <c r="E54" s="96"/>
      <c r="F54" s="96"/>
      <c r="G54" s="96"/>
      <c r="I54" s="116"/>
      <c r="J54" s="117"/>
      <c r="K54" s="117"/>
      <c r="L54" s="117"/>
      <c r="M54" s="117"/>
      <c r="N54" s="117"/>
      <c r="O54" s="118"/>
    </row>
    <row r="55" spans="1:15" ht="16.5" thickBot="1" x14ac:dyDescent="0.3">
      <c r="A55" s="6"/>
      <c r="O55" s="8"/>
    </row>
    <row r="56" spans="1:15" x14ac:dyDescent="0.25">
      <c r="A56" s="95" t="s">
        <v>17</v>
      </c>
      <c r="B56" s="97"/>
      <c r="C56" s="97"/>
      <c r="D56" s="97"/>
      <c r="E56" s="96"/>
      <c r="F56" s="96"/>
      <c r="G56" s="96"/>
      <c r="I56" s="112" t="s">
        <v>30</v>
      </c>
      <c r="J56" s="113"/>
      <c r="K56" s="113"/>
      <c r="L56" s="113"/>
      <c r="M56" s="114"/>
      <c r="N56" s="114"/>
      <c r="O56" s="115"/>
    </row>
    <row r="57" spans="1:15" ht="16.5" thickBot="1" x14ac:dyDescent="0.3">
      <c r="A57" s="111"/>
      <c r="B57" s="96"/>
      <c r="C57" s="96"/>
      <c r="D57" s="96"/>
      <c r="E57" s="96"/>
      <c r="F57" s="96"/>
      <c r="G57" s="96"/>
      <c r="I57" s="116"/>
      <c r="J57" s="117"/>
      <c r="K57" s="117"/>
      <c r="L57" s="117"/>
      <c r="M57" s="117"/>
      <c r="N57" s="117"/>
      <c r="O57" s="118"/>
    </row>
    <row r="58" spans="1:15" ht="16.5" thickBot="1" x14ac:dyDescent="0.3">
      <c r="A58" s="6"/>
      <c r="O58" s="8"/>
    </row>
    <row r="59" spans="1:15" x14ac:dyDescent="0.25">
      <c r="A59" s="95" t="s">
        <v>18</v>
      </c>
      <c r="B59" s="97"/>
      <c r="C59" s="97"/>
      <c r="D59" s="97"/>
      <c r="E59" s="96"/>
      <c r="F59" s="96"/>
      <c r="G59" s="96"/>
      <c r="I59" s="112" t="s">
        <v>31</v>
      </c>
      <c r="J59" s="113"/>
      <c r="K59" s="113"/>
      <c r="L59" s="113"/>
      <c r="M59" s="114"/>
      <c r="N59" s="114"/>
      <c r="O59" s="115"/>
    </row>
    <row r="60" spans="1:15" ht="16.5" thickBot="1" x14ac:dyDescent="0.3">
      <c r="A60" s="111"/>
      <c r="B60" s="96"/>
      <c r="C60" s="96"/>
      <c r="D60" s="96"/>
      <c r="E60" s="96"/>
      <c r="F60" s="96"/>
      <c r="G60" s="96"/>
      <c r="I60" s="116"/>
      <c r="J60" s="117"/>
      <c r="K60" s="117"/>
      <c r="L60" s="117"/>
      <c r="M60" s="117"/>
      <c r="N60" s="117"/>
      <c r="O60" s="118"/>
    </row>
    <row r="61" spans="1:15" ht="16.5" thickBot="1" x14ac:dyDescent="0.3">
      <c r="A61" s="6"/>
      <c r="O61" s="8"/>
    </row>
    <row r="62" spans="1:15" x14ac:dyDescent="0.25">
      <c r="A62" s="95" t="s">
        <v>20</v>
      </c>
      <c r="B62" s="97"/>
      <c r="C62" s="97"/>
      <c r="D62" s="97"/>
      <c r="E62" s="96"/>
      <c r="F62" s="96"/>
      <c r="G62" s="96"/>
      <c r="I62" s="112" t="s">
        <v>39</v>
      </c>
      <c r="J62" s="113"/>
      <c r="K62" s="113"/>
      <c r="L62" s="113"/>
      <c r="M62" s="114"/>
      <c r="N62" s="114"/>
      <c r="O62" s="115"/>
    </row>
    <row r="63" spans="1:15" ht="16.5" thickBot="1" x14ac:dyDescent="0.3">
      <c r="A63" s="111"/>
      <c r="B63" s="96"/>
      <c r="C63" s="96"/>
      <c r="D63" s="96"/>
      <c r="E63" s="96"/>
      <c r="F63" s="96"/>
      <c r="G63" s="96"/>
      <c r="I63" s="116"/>
      <c r="J63" s="117"/>
      <c r="K63" s="117"/>
      <c r="L63" s="117"/>
      <c r="M63" s="117"/>
      <c r="N63" s="117"/>
      <c r="O63" s="118"/>
    </row>
    <row r="64" spans="1:15" ht="16.5" thickBot="1" x14ac:dyDescent="0.3">
      <c r="A64" s="6"/>
      <c r="O64" s="8"/>
    </row>
    <row r="65" spans="1:15" x14ac:dyDescent="0.25">
      <c r="A65" s="95" t="s">
        <v>22</v>
      </c>
      <c r="B65" s="97"/>
      <c r="C65" s="97"/>
      <c r="D65" s="97"/>
      <c r="E65" s="96"/>
      <c r="F65" s="96"/>
      <c r="G65" s="96"/>
      <c r="I65" s="112" t="s">
        <v>36</v>
      </c>
      <c r="J65" s="113"/>
      <c r="K65" s="113"/>
      <c r="L65" s="113"/>
      <c r="M65" s="114"/>
      <c r="N65" s="114"/>
      <c r="O65" s="115"/>
    </row>
    <row r="66" spans="1:15" ht="16.5" thickBot="1" x14ac:dyDescent="0.3">
      <c r="A66" s="111"/>
      <c r="B66" s="96"/>
      <c r="C66" s="96"/>
      <c r="D66" s="96"/>
      <c r="E66" s="96"/>
      <c r="F66" s="96"/>
      <c r="G66" s="96"/>
      <c r="I66" s="116"/>
      <c r="J66" s="117"/>
      <c r="K66" s="117"/>
      <c r="L66" s="117"/>
      <c r="M66" s="117"/>
      <c r="N66" s="117"/>
      <c r="O66" s="118"/>
    </row>
    <row r="67" spans="1:15" ht="16.5" thickBot="1" x14ac:dyDescent="0.3">
      <c r="A67" s="6"/>
      <c r="O67" s="8"/>
    </row>
    <row r="68" spans="1:15" x14ac:dyDescent="0.25">
      <c r="A68" s="95" t="s">
        <v>23</v>
      </c>
      <c r="B68" s="97"/>
      <c r="C68" s="97"/>
      <c r="D68" s="97"/>
      <c r="E68" s="96"/>
      <c r="F68" s="96"/>
      <c r="G68" s="96"/>
      <c r="I68" s="112" t="s">
        <v>105</v>
      </c>
      <c r="J68" s="113"/>
      <c r="K68" s="113"/>
      <c r="L68" s="113"/>
      <c r="M68" s="114"/>
      <c r="N68" s="114"/>
      <c r="O68" s="115"/>
    </row>
    <row r="69" spans="1:15" ht="46.5" customHeight="1" thickBot="1" x14ac:dyDescent="0.3">
      <c r="A69" s="111"/>
      <c r="B69" s="96"/>
      <c r="C69" s="96"/>
      <c r="D69" s="96"/>
      <c r="E69" s="96"/>
      <c r="F69" s="96"/>
      <c r="G69" s="96"/>
      <c r="I69" s="116"/>
      <c r="J69" s="117"/>
      <c r="K69" s="117"/>
      <c r="L69" s="117"/>
      <c r="M69" s="117"/>
      <c r="N69" s="117"/>
      <c r="O69" s="118"/>
    </row>
    <row r="70" spans="1:15" ht="16.5" thickBot="1" x14ac:dyDescent="0.3">
      <c r="A70" s="6"/>
      <c r="O70" s="8"/>
    </row>
    <row r="71" spans="1:15" x14ac:dyDescent="0.25">
      <c r="A71" s="95" t="s">
        <v>26</v>
      </c>
      <c r="B71" s="97"/>
      <c r="C71" s="97"/>
      <c r="D71" s="97"/>
      <c r="E71" s="96"/>
      <c r="F71" s="96"/>
      <c r="G71" s="96"/>
      <c r="I71" s="112" t="s">
        <v>106</v>
      </c>
      <c r="J71" s="113"/>
      <c r="K71" s="113"/>
      <c r="L71" s="113"/>
      <c r="M71" s="114"/>
      <c r="N71" s="114"/>
      <c r="O71" s="115"/>
    </row>
    <row r="72" spans="1:15" ht="51.75" customHeight="1" thickBot="1" x14ac:dyDescent="0.3">
      <c r="A72" s="111"/>
      <c r="B72" s="96"/>
      <c r="C72" s="96"/>
      <c r="D72" s="96"/>
      <c r="E72" s="96"/>
      <c r="F72" s="96"/>
      <c r="G72" s="96"/>
      <c r="I72" s="116"/>
      <c r="J72" s="117"/>
      <c r="K72" s="117"/>
      <c r="L72" s="117"/>
      <c r="M72" s="117"/>
      <c r="N72" s="117"/>
      <c r="O72" s="118"/>
    </row>
    <row r="73" spans="1:15" ht="16.5" thickBot="1" x14ac:dyDescent="0.3">
      <c r="A73" s="6"/>
      <c r="O73" s="8"/>
    </row>
    <row r="74" spans="1:15" ht="15.75" customHeight="1" x14ac:dyDescent="0.25">
      <c r="A74" s="95" t="s">
        <v>24</v>
      </c>
      <c r="B74" s="97"/>
      <c r="C74" s="97"/>
      <c r="D74" s="97"/>
      <c r="E74" s="96"/>
      <c r="F74" s="96"/>
      <c r="G74" s="96"/>
      <c r="I74" s="128">
        <f>-MIN(D247:O247)</f>
        <v>403.01</v>
      </c>
      <c r="J74" s="121"/>
      <c r="K74" s="121"/>
      <c r="L74" s="121"/>
      <c r="M74" s="122"/>
      <c r="N74" s="122"/>
      <c r="O74" s="123"/>
    </row>
    <row r="75" spans="1:15" ht="16.5" thickBot="1" x14ac:dyDescent="0.3">
      <c r="A75" s="111"/>
      <c r="B75" s="96"/>
      <c r="C75" s="96"/>
      <c r="D75" s="96"/>
      <c r="E75" s="96"/>
      <c r="F75" s="96"/>
      <c r="G75" s="96"/>
      <c r="I75" s="124"/>
      <c r="J75" s="125"/>
      <c r="K75" s="125"/>
      <c r="L75" s="125"/>
      <c r="M75" s="125"/>
      <c r="N75" s="125"/>
      <c r="O75" s="126"/>
    </row>
    <row r="76" spans="1:15" ht="16.5" thickBot="1" x14ac:dyDescent="0.3">
      <c r="A76" s="6"/>
      <c r="O76" s="8"/>
    </row>
    <row r="77" spans="1:15" ht="15.75" customHeight="1" x14ac:dyDescent="0.25">
      <c r="A77" s="95" t="s">
        <v>25</v>
      </c>
      <c r="B77" s="97"/>
      <c r="C77" s="97"/>
      <c r="D77" s="97"/>
      <c r="E77" s="96"/>
      <c r="F77" s="96"/>
      <c r="G77" s="96"/>
      <c r="I77" s="128">
        <f>I74</f>
        <v>403.01</v>
      </c>
      <c r="J77" s="121"/>
      <c r="K77" s="121"/>
      <c r="L77" s="121"/>
      <c r="M77" s="122"/>
      <c r="N77" s="122"/>
      <c r="O77" s="123"/>
    </row>
    <row r="78" spans="1:15" ht="16.5" thickBot="1" x14ac:dyDescent="0.3">
      <c r="A78" s="111"/>
      <c r="B78" s="96"/>
      <c r="C78" s="96"/>
      <c r="D78" s="96"/>
      <c r="E78" s="96"/>
      <c r="F78" s="96"/>
      <c r="G78" s="96"/>
      <c r="I78" s="124"/>
      <c r="J78" s="125"/>
      <c r="K78" s="125"/>
      <c r="L78" s="125"/>
      <c r="M78" s="125"/>
      <c r="N78" s="125"/>
      <c r="O78" s="126"/>
    </row>
    <row r="79" spans="1:15" ht="16.5" thickBot="1" x14ac:dyDescent="0.3">
      <c r="A79" s="6"/>
      <c r="O79" s="8"/>
    </row>
    <row r="80" spans="1:15" x14ac:dyDescent="0.25">
      <c r="A80" s="95" t="s">
        <v>89</v>
      </c>
      <c r="B80" s="97"/>
      <c r="C80" s="97"/>
      <c r="D80" s="97"/>
      <c r="E80" s="96"/>
      <c r="F80" s="96"/>
      <c r="G80" s="96"/>
      <c r="I80" s="120">
        <f>I277</f>
        <v>8</v>
      </c>
      <c r="J80" s="121"/>
      <c r="K80" s="121"/>
      <c r="L80" s="121"/>
      <c r="M80" s="122"/>
      <c r="N80" s="122"/>
      <c r="O80" s="123"/>
    </row>
    <row r="81" spans="1:15" ht="16.5" thickBot="1" x14ac:dyDescent="0.3">
      <c r="A81" s="111"/>
      <c r="B81" s="96"/>
      <c r="C81" s="96"/>
      <c r="D81" s="96"/>
      <c r="E81" s="96"/>
      <c r="F81" s="96"/>
      <c r="G81" s="96"/>
      <c r="I81" s="124"/>
      <c r="J81" s="125"/>
      <c r="K81" s="125"/>
      <c r="L81" s="125"/>
      <c r="M81" s="125"/>
      <c r="N81" s="125"/>
      <c r="O81" s="126"/>
    </row>
    <row r="82" spans="1:15" ht="16.5" thickBot="1" x14ac:dyDescent="0.3">
      <c r="A82" s="6"/>
      <c r="O82" s="8"/>
    </row>
    <row r="83" spans="1:15" x14ac:dyDescent="0.25">
      <c r="A83" s="95" t="s">
        <v>166</v>
      </c>
      <c r="B83" s="97"/>
      <c r="C83" s="97"/>
      <c r="D83" s="97"/>
      <c r="E83" s="96"/>
      <c r="F83" s="96"/>
      <c r="G83" s="96"/>
      <c r="I83" s="127">
        <f>I280</f>
        <v>1.3303491834747723</v>
      </c>
      <c r="J83" s="121"/>
      <c r="K83" s="121"/>
      <c r="L83" s="121"/>
      <c r="M83" s="122"/>
      <c r="N83" s="122"/>
      <c r="O83" s="123"/>
    </row>
    <row r="84" spans="1:15" ht="16.5" thickBot="1" x14ac:dyDescent="0.3">
      <c r="A84" s="111"/>
      <c r="B84" s="96"/>
      <c r="C84" s="96"/>
      <c r="D84" s="96"/>
      <c r="E84" s="96"/>
      <c r="F84" s="96"/>
      <c r="G84" s="96"/>
      <c r="I84" s="124"/>
      <c r="J84" s="125"/>
      <c r="K84" s="125"/>
      <c r="L84" s="125"/>
      <c r="M84" s="125"/>
      <c r="N84" s="125"/>
      <c r="O84" s="126"/>
    </row>
    <row r="85" spans="1:15" ht="16.5" thickBot="1" x14ac:dyDescent="0.3">
      <c r="A85" s="6"/>
      <c r="O85" s="8"/>
    </row>
    <row r="86" spans="1:15" x14ac:dyDescent="0.25">
      <c r="A86" s="95" t="s">
        <v>90</v>
      </c>
      <c r="B86" s="97"/>
      <c r="C86" s="97"/>
      <c r="D86" s="97"/>
      <c r="E86" s="96"/>
      <c r="F86" s="96"/>
      <c r="G86" s="96"/>
      <c r="I86" s="128">
        <f>AVERAGE(D242:O242)</f>
        <v>54.138833333333345</v>
      </c>
      <c r="J86" s="121"/>
      <c r="K86" s="121"/>
      <c r="L86" s="121"/>
      <c r="M86" s="122"/>
      <c r="N86" s="122"/>
      <c r="O86" s="123"/>
    </row>
    <row r="87" spans="1:15" ht="16.5" thickBot="1" x14ac:dyDescent="0.3">
      <c r="A87" s="111"/>
      <c r="B87" s="96"/>
      <c r="C87" s="96"/>
      <c r="D87" s="96"/>
      <c r="E87" s="96"/>
      <c r="F87" s="96"/>
      <c r="G87" s="96"/>
      <c r="I87" s="124"/>
      <c r="J87" s="125"/>
      <c r="K87" s="125"/>
      <c r="L87" s="125"/>
      <c r="M87" s="125"/>
      <c r="N87" s="125"/>
      <c r="O87" s="126"/>
    </row>
    <row r="88" spans="1:15" ht="16.5" thickBot="1" x14ac:dyDescent="0.3">
      <c r="A88" s="6"/>
      <c r="O88" s="8"/>
    </row>
    <row r="89" spans="1:15" x14ac:dyDescent="0.25">
      <c r="A89" s="95" t="s">
        <v>28</v>
      </c>
      <c r="B89" s="97"/>
      <c r="C89" s="97"/>
      <c r="D89" s="97"/>
      <c r="E89" s="96"/>
      <c r="F89" s="96"/>
      <c r="G89" s="96"/>
      <c r="I89" s="112"/>
      <c r="J89" s="113"/>
      <c r="K89" s="113"/>
      <c r="L89" s="113"/>
      <c r="M89" s="114"/>
      <c r="N89" s="114"/>
      <c r="O89" s="115"/>
    </row>
    <row r="90" spans="1:15" ht="16.5" thickBot="1" x14ac:dyDescent="0.3">
      <c r="A90" s="111"/>
      <c r="B90" s="96"/>
      <c r="C90" s="96"/>
      <c r="D90" s="96"/>
      <c r="E90" s="96"/>
      <c r="F90" s="96"/>
      <c r="G90" s="96"/>
      <c r="I90" s="116"/>
      <c r="J90" s="117"/>
      <c r="K90" s="117"/>
      <c r="L90" s="117"/>
      <c r="M90" s="117"/>
      <c r="N90" s="117"/>
      <c r="O90" s="118"/>
    </row>
    <row r="91" spans="1:15" ht="16.5" thickBot="1" x14ac:dyDescent="0.3">
      <c r="A91" s="12"/>
      <c r="B91" s="13"/>
      <c r="C91" s="13"/>
      <c r="D91" s="13"/>
      <c r="E91" s="13"/>
      <c r="F91" s="13"/>
      <c r="G91" s="13"/>
      <c r="I91" s="13"/>
      <c r="J91" s="13"/>
      <c r="K91" s="13"/>
      <c r="L91" s="13"/>
      <c r="M91" s="13"/>
      <c r="N91" s="13"/>
      <c r="O91" s="14"/>
    </row>
    <row r="92" spans="1:15" ht="16.5" thickBot="1" x14ac:dyDescent="0.3">
      <c r="A92" s="81" t="s">
        <v>40</v>
      </c>
      <c r="B92" s="82"/>
      <c r="C92" s="82"/>
      <c r="D92" s="82"/>
      <c r="E92" s="83"/>
      <c r="F92" s="83"/>
      <c r="G92" s="83"/>
      <c r="H92" s="83"/>
      <c r="I92" s="83"/>
      <c r="J92" s="83"/>
      <c r="K92" s="83"/>
      <c r="L92" s="83"/>
      <c r="M92" s="83"/>
      <c r="N92" s="83"/>
      <c r="O92" s="84"/>
    </row>
    <row r="93" spans="1:15" x14ac:dyDescent="0.25">
      <c r="A93" s="52" t="s">
        <v>107</v>
      </c>
      <c r="B93" s="119"/>
      <c r="C93" s="119"/>
      <c r="D93" s="119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4"/>
    </row>
    <row r="94" spans="1:15" x14ac:dyDescent="0.25">
      <c r="A94" s="58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7"/>
    </row>
    <row r="95" spans="1:15" x14ac:dyDescent="0.25">
      <c r="A95" s="58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7"/>
    </row>
    <row r="96" spans="1:15" x14ac:dyDescent="0.25">
      <c r="A96" s="58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7"/>
    </row>
    <row r="97" spans="1:15" x14ac:dyDescent="0.25">
      <c r="A97" s="58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7"/>
    </row>
    <row r="98" spans="1:15" x14ac:dyDescent="0.25">
      <c r="A98" s="58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7"/>
    </row>
    <row r="99" spans="1:15" x14ac:dyDescent="0.25">
      <c r="A99" s="58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7"/>
    </row>
    <row r="100" spans="1:15" x14ac:dyDescent="0.25">
      <c r="A100" s="58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7"/>
    </row>
    <row r="101" spans="1:15" x14ac:dyDescent="0.25">
      <c r="A101" s="58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7"/>
    </row>
    <row r="102" spans="1:15" x14ac:dyDescent="0.25">
      <c r="A102" s="58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7"/>
    </row>
    <row r="103" spans="1:15" x14ac:dyDescent="0.25">
      <c r="A103" s="58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7"/>
    </row>
    <row r="104" spans="1:15" x14ac:dyDescent="0.25">
      <c r="A104" s="58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7"/>
    </row>
    <row r="105" spans="1:15" x14ac:dyDescent="0.25">
      <c r="A105" s="58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7"/>
    </row>
    <row r="106" spans="1:15" x14ac:dyDescent="0.25">
      <c r="A106" s="58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7"/>
    </row>
    <row r="107" spans="1:15" x14ac:dyDescent="0.25">
      <c r="A107" s="58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7"/>
    </row>
    <row r="108" spans="1:15" x14ac:dyDescent="0.25">
      <c r="A108" s="58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7"/>
    </row>
    <row r="109" spans="1:15" ht="33" customHeight="1" x14ac:dyDescent="0.25">
      <c r="A109" s="58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7"/>
    </row>
    <row r="110" spans="1:15" ht="54" customHeight="1" thickBot="1" x14ac:dyDescent="0.3">
      <c r="A110" s="58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7"/>
    </row>
    <row r="111" spans="1:15" ht="16.5" thickBot="1" x14ac:dyDescent="0.3">
      <c r="A111" s="81" t="s">
        <v>41</v>
      </c>
      <c r="B111" s="82"/>
      <c r="C111" s="82"/>
      <c r="D111" s="82"/>
      <c r="E111" s="83"/>
      <c r="F111" s="83"/>
      <c r="G111" s="83"/>
      <c r="H111" s="83"/>
      <c r="I111" s="83"/>
      <c r="J111" s="83"/>
      <c r="K111" s="83"/>
      <c r="L111" s="83"/>
      <c r="M111" s="83"/>
      <c r="N111" s="83"/>
      <c r="O111" s="84"/>
    </row>
    <row r="112" spans="1:15" x14ac:dyDescent="0.25">
      <c r="A112" s="52" t="s">
        <v>108</v>
      </c>
      <c r="B112" s="119"/>
      <c r="C112" s="119"/>
      <c r="D112" s="119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4"/>
    </row>
    <row r="113" spans="1:15" x14ac:dyDescent="0.25">
      <c r="A113" s="58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7"/>
    </row>
    <row r="114" spans="1:15" x14ac:dyDescent="0.25">
      <c r="A114" s="58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7"/>
    </row>
    <row r="115" spans="1:15" x14ac:dyDescent="0.25">
      <c r="A115" s="58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7"/>
    </row>
    <row r="116" spans="1:15" x14ac:dyDescent="0.25">
      <c r="A116" s="58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7"/>
    </row>
    <row r="117" spans="1:15" x14ac:dyDescent="0.25">
      <c r="A117" s="58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7"/>
    </row>
    <row r="118" spans="1:15" x14ac:dyDescent="0.25">
      <c r="A118" s="58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7"/>
    </row>
    <row r="119" spans="1:15" x14ac:dyDescent="0.25">
      <c r="A119" s="58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7"/>
    </row>
    <row r="120" spans="1:15" x14ac:dyDescent="0.25">
      <c r="A120" s="58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7"/>
    </row>
    <row r="121" spans="1:15" x14ac:dyDescent="0.25">
      <c r="A121" s="58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7"/>
    </row>
    <row r="122" spans="1:15" x14ac:dyDescent="0.25">
      <c r="A122" s="58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7"/>
    </row>
    <row r="123" spans="1:15" x14ac:dyDescent="0.25">
      <c r="A123" s="58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7"/>
    </row>
    <row r="124" spans="1:15" x14ac:dyDescent="0.25">
      <c r="A124" s="58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7"/>
    </row>
    <row r="125" spans="1:15" x14ac:dyDescent="0.25">
      <c r="A125" s="58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7"/>
    </row>
    <row r="126" spans="1:15" x14ac:dyDescent="0.25">
      <c r="A126" s="58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7"/>
    </row>
    <row r="127" spans="1:15" x14ac:dyDescent="0.25">
      <c r="A127" s="58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7"/>
    </row>
    <row r="128" spans="1:15" x14ac:dyDescent="0.25">
      <c r="A128" s="58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7"/>
    </row>
    <row r="129" spans="1:15" x14ac:dyDescent="0.25">
      <c r="A129" s="58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7"/>
    </row>
    <row r="130" spans="1:15" x14ac:dyDescent="0.25">
      <c r="A130" s="58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7"/>
    </row>
    <row r="131" spans="1:15" x14ac:dyDescent="0.25">
      <c r="A131" s="58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7"/>
    </row>
    <row r="132" spans="1:15" x14ac:dyDescent="0.25">
      <c r="A132" s="58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7"/>
    </row>
    <row r="133" spans="1:15" x14ac:dyDescent="0.25">
      <c r="A133" s="58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7"/>
    </row>
    <row r="134" spans="1:15" x14ac:dyDescent="0.25">
      <c r="A134" s="58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7"/>
    </row>
    <row r="135" spans="1:15" x14ac:dyDescent="0.25">
      <c r="A135" s="58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7"/>
    </row>
    <row r="136" spans="1:15" x14ac:dyDescent="0.25">
      <c r="A136" s="58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7"/>
    </row>
    <row r="137" spans="1:15" x14ac:dyDescent="0.25">
      <c r="A137" s="58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7"/>
    </row>
    <row r="138" spans="1:15" x14ac:dyDescent="0.25">
      <c r="A138" s="58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7"/>
    </row>
    <row r="139" spans="1:15" ht="6.75" customHeight="1" thickBot="1" x14ac:dyDescent="0.3">
      <c r="A139" s="58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7"/>
    </row>
    <row r="140" spans="1:15" ht="16.5" thickBot="1" x14ac:dyDescent="0.3">
      <c r="A140" s="81" t="s">
        <v>58</v>
      </c>
      <c r="B140" s="82"/>
      <c r="C140" s="82"/>
      <c r="D140" s="82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4"/>
    </row>
    <row r="141" spans="1:15" x14ac:dyDescent="0.25">
      <c r="A141" s="52" t="s">
        <v>109</v>
      </c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4"/>
    </row>
    <row r="142" spans="1:15" x14ac:dyDescent="0.25">
      <c r="A142" s="55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7"/>
    </row>
    <row r="143" spans="1:15" x14ac:dyDescent="0.25">
      <c r="A143" s="55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7"/>
    </row>
    <row r="144" spans="1:15" x14ac:dyDescent="0.25">
      <c r="A144" s="55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7"/>
    </row>
    <row r="145" spans="1:21" x14ac:dyDescent="0.25">
      <c r="A145" s="55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7"/>
    </row>
    <row r="146" spans="1:21" x14ac:dyDescent="0.25">
      <c r="A146" s="58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7"/>
    </row>
    <row r="147" spans="1:21" x14ac:dyDescent="0.25">
      <c r="A147" s="58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7"/>
    </row>
    <row r="148" spans="1:21" x14ac:dyDescent="0.25">
      <c r="A148" s="58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7"/>
    </row>
    <row r="149" spans="1:21" ht="24" customHeight="1" x14ac:dyDescent="0.25">
      <c r="A149" s="58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7"/>
    </row>
    <row r="150" spans="1:21" ht="107.25" customHeight="1" x14ac:dyDescent="0.25">
      <c r="A150" s="59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1"/>
    </row>
    <row r="151" spans="1:21" x14ac:dyDescent="0.25">
      <c r="A151" s="6"/>
      <c r="O151" s="8"/>
    </row>
    <row r="152" spans="1:21" x14ac:dyDescent="0.25">
      <c r="A152" s="98" t="s">
        <v>93</v>
      </c>
      <c r="B152" s="99"/>
      <c r="C152" s="99"/>
      <c r="D152" s="99"/>
      <c r="E152" s="99"/>
      <c r="F152" s="100"/>
      <c r="G152" s="100"/>
      <c r="H152" s="100"/>
      <c r="I152" s="100"/>
      <c r="J152" s="100"/>
      <c r="K152" s="101"/>
      <c r="L152" s="92" t="s">
        <v>42</v>
      </c>
      <c r="M152" s="93"/>
      <c r="N152" s="92" t="s">
        <v>43</v>
      </c>
      <c r="O152" s="94"/>
      <c r="P152" s="2"/>
      <c r="Q152" s="2"/>
      <c r="R152" s="2"/>
      <c r="S152" s="2"/>
      <c r="T152" s="2"/>
      <c r="U152" s="2"/>
    </row>
    <row r="153" spans="1:21" x14ac:dyDescent="0.25">
      <c r="A153" s="102" t="s">
        <v>110</v>
      </c>
      <c r="B153" s="103"/>
      <c r="C153" s="103"/>
      <c r="D153" s="103"/>
      <c r="E153" s="103"/>
      <c r="F153" s="103"/>
      <c r="G153" s="103"/>
      <c r="H153" s="103"/>
      <c r="I153" s="103"/>
      <c r="J153" s="103"/>
      <c r="K153" s="104"/>
      <c r="L153" s="88">
        <v>0.35</v>
      </c>
      <c r="M153" s="89"/>
      <c r="N153" s="90">
        <v>2500</v>
      </c>
      <c r="O153" s="91"/>
      <c r="P153" s="2"/>
      <c r="Q153" s="2"/>
      <c r="R153" s="2"/>
      <c r="S153" s="2"/>
      <c r="T153" s="2"/>
      <c r="U153" s="2"/>
    </row>
    <row r="154" spans="1:21" ht="15.75" customHeight="1" x14ac:dyDescent="0.25">
      <c r="A154" s="102" t="s">
        <v>111</v>
      </c>
      <c r="B154" s="103"/>
      <c r="C154" s="103"/>
      <c r="D154" s="103"/>
      <c r="E154" s="103"/>
      <c r="F154" s="103"/>
      <c r="G154" s="103"/>
      <c r="H154" s="103"/>
      <c r="I154" s="103"/>
      <c r="J154" s="103"/>
      <c r="K154" s="104"/>
      <c r="L154" s="88">
        <v>0.25</v>
      </c>
      <c r="M154" s="89"/>
      <c r="N154" s="90">
        <v>3500</v>
      </c>
      <c r="O154" s="91"/>
      <c r="P154" s="2"/>
      <c r="Q154" s="2"/>
      <c r="R154" s="2"/>
      <c r="S154" s="2"/>
      <c r="T154" s="2"/>
      <c r="U154" s="2"/>
    </row>
    <row r="155" spans="1:21" x14ac:dyDescent="0.25">
      <c r="A155" s="102" t="s">
        <v>112</v>
      </c>
      <c r="B155" s="103"/>
      <c r="C155" s="103"/>
      <c r="D155" s="103"/>
      <c r="E155" s="103"/>
      <c r="F155" s="103"/>
      <c r="G155" s="103"/>
      <c r="H155" s="103"/>
      <c r="I155" s="103"/>
      <c r="J155" s="103"/>
      <c r="K155" s="104"/>
      <c r="L155" s="105">
        <v>0.1</v>
      </c>
      <c r="M155" s="106"/>
      <c r="N155" s="50">
        <v>5000</v>
      </c>
      <c r="O155" s="107"/>
      <c r="P155" s="2"/>
      <c r="Q155" s="2"/>
      <c r="R155" s="2"/>
      <c r="S155" s="2"/>
      <c r="T155" s="2"/>
      <c r="U155" s="2"/>
    </row>
    <row r="156" spans="1:21" x14ac:dyDescent="0.25">
      <c r="A156" s="108" t="s">
        <v>113</v>
      </c>
      <c r="B156" s="109"/>
      <c r="C156" s="109"/>
      <c r="D156" s="109"/>
      <c r="E156" s="109"/>
      <c r="F156" s="109"/>
      <c r="G156" s="109"/>
      <c r="H156" s="109"/>
      <c r="I156" s="109"/>
      <c r="J156" s="109"/>
      <c r="K156" s="110"/>
      <c r="L156" s="105">
        <v>0.15</v>
      </c>
      <c r="M156" s="106"/>
      <c r="N156" s="50">
        <v>3000</v>
      </c>
      <c r="O156" s="107"/>
      <c r="P156" s="2"/>
      <c r="Q156" s="2"/>
      <c r="R156" s="2"/>
      <c r="S156" s="2"/>
      <c r="T156" s="2"/>
      <c r="U156" s="2"/>
    </row>
    <row r="157" spans="1:21" x14ac:dyDescent="0.25">
      <c r="A157" s="102" t="s">
        <v>114</v>
      </c>
      <c r="B157" s="103"/>
      <c r="C157" s="103"/>
      <c r="D157" s="103"/>
      <c r="E157" s="103"/>
      <c r="F157" s="103"/>
      <c r="G157" s="103"/>
      <c r="H157" s="103"/>
      <c r="I157" s="103"/>
      <c r="J157" s="103"/>
      <c r="K157" s="104"/>
      <c r="L157" s="88">
        <v>0.1</v>
      </c>
      <c r="M157" s="89"/>
      <c r="N157" s="90">
        <v>700</v>
      </c>
      <c r="O157" s="91"/>
      <c r="P157" s="2"/>
      <c r="Q157" s="2"/>
      <c r="R157" s="2"/>
      <c r="S157" s="2"/>
      <c r="T157" s="2"/>
      <c r="U157" s="2"/>
    </row>
    <row r="158" spans="1:21" x14ac:dyDescent="0.25">
      <c r="A158" s="102" t="s">
        <v>115</v>
      </c>
      <c r="B158" s="103"/>
      <c r="C158" s="103"/>
      <c r="D158" s="103"/>
      <c r="E158" s="103"/>
      <c r="F158" s="103"/>
      <c r="G158" s="103"/>
      <c r="H158" s="103"/>
      <c r="I158" s="103"/>
      <c r="J158" s="103"/>
      <c r="K158" s="104"/>
      <c r="L158" s="88">
        <v>0.05</v>
      </c>
      <c r="M158" s="89"/>
      <c r="N158" s="90">
        <v>2000</v>
      </c>
      <c r="O158" s="91"/>
      <c r="P158" s="2"/>
      <c r="Q158" s="2"/>
      <c r="R158" s="2"/>
      <c r="S158" s="2"/>
      <c r="T158" s="2"/>
      <c r="U158" s="2"/>
    </row>
    <row r="159" spans="1:21" x14ac:dyDescent="0.25">
      <c r="A159" s="95"/>
      <c r="B159" s="96"/>
      <c r="C159" s="96"/>
      <c r="D159" s="96"/>
      <c r="E159" s="96"/>
      <c r="F159" s="97"/>
      <c r="G159" s="96"/>
      <c r="H159" s="97"/>
      <c r="I159" s="96"/>
      <c r="O159" s="8"/>
    </row>
    <row r="160" spans="1:21" x14ac:dyDescent="0.25">
      <c r="A160" s="55" t="s">
        <v>116</v>
      </c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7"/>
    </row>
    <row r="161" spans="1:15" x14ac:dyDescent="0.25">
      <c r="A161" s="55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7"/>
    </row>
    <row r="162" spans="1:15" x14ac:dyDescent="0.25">
      <c r="A162" s="55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7"/>
    </row>
    <row r="163" spans="1:15" ht="9.75" customHeight="1" x14ac:dyDescent="0.25">
      <c r="A163" s="55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7"/>
    </row>
    <row r="164" spans="1:15" ht="9.75" customHeight="1" x14ac:dyDescent="0.25">
      <c r="A164" s="58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7"/>
    </row>
    <row r="165" spans="1:15" ht="9.75" customHeight="1" x14ac:dyDescent="0.25">
      <c r="A165" s="58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7"/>
    </row>
    <row r="166" spans="1:15" x14ac:dyDescent="0.25">
      <c r="A166" s="6"/>
      <c r="O166" s="8"/>
    </row>
    <row r="167" spans="1:15" x14ac:dyDescent="0.25">
      <c r="A167" s="62" t="s">
        <v>44</v>
      </c>
      <c r="B167" s="76"/>
      <c r="C167" s="76"/>
      <c r="D167" s="15" t="s">
        <v>45</v>
      </c>
      <c r="E167" s="15" t="s">
        <v>46</v>
      </c>
      <c r="F167" s="15" t="s">
        <v>47</v>
      </c>
      <c r="G167" s="15" t="s">
        <v>48</v>
      </c>
      <c r="H167" s="15" t="s">
        <v>49</v>
      </c>
      <c r="I167" s="15" t="s">
        <v>50</v>
      </c>
      <c r="J167" s="15" t="s">
        <v>51</v>
      </c>
      <c r="K167" s="15" t="s">
        <v>52</v>
      </c>
      <c r="L167" s="15" t="s">
        <v>53</v>
      </c>
      <c r="M167" s="15" t="s">
        <v>54</v>
      </c>
      <c r="N167" s="15" t="s">
        <v>55</v>
      </c>
      <c r="O167" s="16" t="s">
        <v>56</v>
      </c>
    </row>
    <row r="168" spans="1:15" x14ac:dyDescent="0.25">
      <c r="A168" s="77" t="s">
        <v>94</v>
      </c>
      <c r="B168" s="78"/>
      <c r="C168" s="78"/>
      <c r="D168" s="40">
        <f>45000/12</f>
        <v>3750</v>
      </c>
      <c r="E168" s="40">
        <f t="shared" ref="E168:O168" si="0">45000/12</f>
        <v>3750</v>
      </c>
      <c r="F168" s="40">
        <f t="shared" si="0"/>
        <v>3750</v>
      </c>
      <c r="G168" s="40">
        <f t="shared" si="0"/>
        <v>3750</v>
      </c>
      <c r="H168" s="40">
        <f t="shared" si="0"/>
        <v>3750</v>
      </c>
      <c r="I168" s="40">
        <f t="shared" si="0"/>
        <v>3750</v>
      </c>
      <c r="J168" s="40">
        <f t="shared" si="0"/>
        <v>3750</v>
      </c>
      <c r="K168" s="40">
        <f t="shared" si="0"/>
        <v>3750</v>
      </c>
      <c r="L168" s="40">
        <f t="shared" si="0"/>
        <v>3750</v>
      </c>
      <c r="M168" s="40">
        <f t="shared" si="0"/>
        <v>3750</v>
      </c>
      <c r="N168" s="40">
        <f t="shared" si="0"/>
        <v>3750</v>
      </c>
      <c r="O168" s="40">
        <f t="shared" si="0"/>
        <v>3750</v>
      </c>
    </row>
    <row r="169" spans="1:15" x14ac:dyDescent="0.25">
      <c r="A169" s="77" t="s">
        <v>95</v>
      </c>
      <c r="B169" s="78"/>
      <c r="C169" s="78"/>
      <c r="D169" s="41">
        <v>0.01</v>
      </c>
      <c r="E169" s="41">
        <v>0.01</v>
      </c>
      <c r="F169" s="41">
        <v>0.01</v>
      </c>
      <c r="G169" s="41">
        <v>0.01</v>
      </c>
      <c r="H169" s="41">
        <v>0.01</v>
      </c>
      <c r="I169" s="41">
        <v>0.01</v>
      </c>
      <c r="J169" s="41">
        <v>0.01</v>
      </c>
      <c r="K169" s="41">
        <v>0.01</v>
      </c>
      <c r="L169" s="41">
        <v>0.01</v>
      </c>
      <c r="M169" s="41">
        <v>0.01</v>
      </c>
      <c r="N169" s="41">
        <v>0.01</v>
      </c>
      <c r="O169" s="41">
        <v>0.02</v>
      </c>
    </row>
    <row r="170" spans="1:15" ht="44.25" customHeight="1" x14ac:dyDescent="0.25">
      <c r="A170" s="72" t="s">
        <v>96</v>
      </c>
      <c r="B170" s="73"/>
      <c r="C170" s="73"/>
      <c r="D170" s="17">
        <v>5</v>
      </c>
      <c r="E170" s="17">
        <f t="shared" ref="E170:N170" si="1">ROUNDDOWN(E168*E169,0)</f>
        <v>37</v>
      </c>
      <c r="F170" s="17">
        <f t="shared" si="1"/>
        <v>37</v>
      </c>
      <c r="G170" s="17">
        <f t="shared" si="1"/>
        <v>37</v>
      </c>
      <c r="H170" s="17">
        <f t="shared" si="1"/>
        <v>37</v>
      </c>
      <c r="I170" s="17">
        <f t="shared" si="1"/>
        <v>37</v>
      </c>
      <c r="J170" s="17">
        <f t="shared" si="1"/>
        <v>37</v>
      </c>
      <c r="K170" s="17">
        <f t="shared" si="1"/>
        <v>37</v>
      </c>
      <c r="L170" s="17">
        <f>ROUNDDOWN(L168*L169,0)</f>
        <v>37</v>
      </c>
      <c r="M170" s="17">
        <f>ROUNDDOWN(M168*M169,0)</f>
        <v>37</v>
      </c>
      <c r="N170" s="17">
        <f t="shared" si="1"/>
        <v>37</v>
      </c>
      <c r="O170" s="18">
        <f>ROUNDDOWN(O168*O169,0)</f>
        <v>75</v>
      </c>
    </row>
    <row r="171" spans="1:15" ht="44.25" customHeight="1" x14ac:dyDescent="0.25">
      <c r="A171" s="72" t="str">
        <f t="shared" ref="A171:A176" si="2">CONCATENATE("Продажи"," ",A153,", ед")</f>
        <v>Продажи Комплексный груминг собак мелких пород, ед</v>
      </c>
      <c r="B171" s="73"/>
      <c r="C171" s="73"/>
      <c r="D171" s="17">
        <f>D170-SUM(D172:D175)</f>
        <v>4</v>
      </c>
      <c r="E171" s="17">
        <f>E170-SUM(E172:E175)</f>
        <v>17</v>
      </c>
      <c r="F171" s="17">
        <f t="shared" ref="F171:O171" si="3">F170-SUM(F172:F175)</f>
        <v>17</v>
      </c>
      <c r="G171" s="17">
        <f t="shared" si="3"/>
        <v>17</v>
      </c>
      <c r="H171" s="17">
        <f>H170-SUM(H172:H175)</f>
        <v>17</v>
      </c>
      <c r="I171" s="17">
        <f t="shared" si="3"/>
        <v>17</v>
      </c>
      <c r="J171" s="17">
        <f t="shared" si="3"/>
        <v>17</v>
      </c>
      <c r="K171" s="17">
        <f t="shared" si="3"/>
        <v>17</v>
      </c>
      <c r="L171" s="17">
        <f t="shared" si="3"/>
        <v>17</v>
      </c>
      <c r="M171" s="17">
        <f t="shared" si="3"/>
        <v>17</v>
      </c>
      <c r="N171" s="17">
        <f t="shared" si="3"/>
        <v>17</v>
      </c>
      <c r="O171" s="18">
        <f t="shared" si="3"/>
        <v>32</v>
      </c>
    </row>
    <row r="172" spans="1:15" ht="44.25" customHeight="1" x14ac:dyDescent="0.25">
      <c r="A172" s="72" t="str">
        <f t="shared" si="2"/>
        <v>Продажи Комплексный груминг собак средних пород, ед</v>
      </c>
      <c r="B172" s="73"/>
      <c r="C172" s="73"/>
      <c r="D172" s="17">
        <f t="shared" ref="D172:O172" si="4">ROUNDDOWN(D$170*$L154,0)</f>
        <v>1</v>
      </c>
      <c r="E172" s="17">
        <f t="shared" si="4"/>
        <v>9</v>
      </c>
      <c r="F172" s="17">
        <f t="shared" si="4"/>
        <v>9</v>
      </c>
      <c r="G172" s="17">
        <f t="shared" si="4"/>
        <v>9</v>
      </c>
      <c r="H172" s="17">
        <f t="shared" si="4"/>
        <v>9</v>
      </c>
      <c r="I172" s="17">
        <f t="shared" si="4"/>
        <v>9</v>
      </c>
      <c r="J172" s="17">
        <f t="shared" si="4"/>
        <v>9</v>
      </c>
      <c r="K172" s="17">
        <f t="shared" si="4"/>
        <v>9</v>
      </c>
      <c r="L172" s="17">
        <f t="shared" si="4"/>
        <v>9</v>
      </c>
      <c r="M172" s="17">
        <f t="shared" si="4"/>
        <v>9</v>
      </c>
      <c r="N172" s="17">
        <f t="shared" si="4"/>
        <v>9</v>
      </c>
      <c r="O172" s="18">
        <f t="shared" si="4"/>
        <v>18</v>
      </c>
    </row>
    <row r="173" spans="1:15" ht="44.25" customHeight="1" x14ac:dyDescent="0.25">
      <c r="A173" s="85" t="str">
        <f t="shared" si="2"/>
        <v>Продажи Комплексный груминг собак крупных пород, ед</v>
      </c>
      <c r="B173" s="86"/>
      <c r="C173" s="87"/>
      <c r="D173" s="17">
        <f t="shared" ref="D173:O173" si="5">ROUNDDOWN(D$170*$L155,0)</f>
        <v>0</v>
      </c>
      <c r="E173" s="17">
        <f t="shared" si="5"/>
        <v>3</v>
      </c>
      <c r="F173" s="17">
        <f t="shared" si="5"/>
        <v>3</v>
      </c>
      <c r="G173" s="17">
        <f t="shared" si="5"/>
        <v>3</v>
      </c>
      <c r="H173" s="17">
        <f t="shared" si="5"/>
        <v>3</v>
      </c>
      <c r="I173" s="17">
        <f t="shared" si="5"/>
        <v>3</v>
      </c>
      <c r="J173" s="17">
        <f t="shared" si="5"/>
        <v>3</v>
      </c>
      <c r="K173" s="17">
        <f t="shared" si="5"/>
        <v>3</v>
      </c>
      <c r="L173" s="17">
        <f t="shared" si="5"/>
        <v>3</v>
      </c>
      <c r="M173" s="17">
        <f t="shared" si="5"/>
        <v>3</v>
      </c>
      <c r="N173" s="17">
        <f t="shared" si="5"/>
        <v>3</v>
      </c>
      <c r="O173" s="17">
        <f t="shared" si="5"/>
        <v>7</v>
      </c>
    </row>
    <row r="174" spans="1:15" ht="44.25" customHeight="1" x14ac:dyDescent="0.25">
      <c r="A174" s="85" t="str">
        <f t="shared" si="2"/>
        <v>Продажи Комплексный груминг кошек, ед</v>
      </c>
      <c r="B174" s="86"/>
      <c r="C174" s="87"/>
      <c r="D174" s="17">
        <f t="shared" ref="D174:O174" si="6">ROUNDDOWN(D$170*$L156,0)</f>
        <v>0</v>
      </c>
      <c r="E174" s="17">
        <f t="shared" si="6"/>
        <v>5</v>
      </c>
      <c r="F174" s="17">
        <f t="shared" si="6"/>
        <v>5</v>
      </c>
      <c r="G174" s="17">
        <f t="shared" si="6"/>
        <v>5</v>
      </c>
      <c r="H174" s="17">
        <f t="shared" si="6"/>
        <v>5</v>
      </c>
      <c r="I174" s="17">
        <f t="shared" si="6"/>
        <v>5</v>
      </c>
      <c r="J174" s="17">
        <f t="shared" si="6"/>
        <v>5</v>
      </c>
      <c r="K174" s="17">
        <f t="shared" si="6"/>
        <v>5</v>
      </c>
      <c r="L174" s="17">
        <f t="shared" si="6"/>
        <v>5</v>
      </c>
      <c r="M174" s="17">
        <f t="shared" si="6"/>
        <v>5</v>
      </c>
      <c r="N174" s="17">
        <f t="shared" si="6"/>
        <v>5</v>
      </c>
      <c r="O174" s="17">
        <f t="shared" si="6"/>
        <v>11</v>
      </c>
    </row>
    <row r="175" spans="1:15" ht="44.25" customHeight="1" x14ac:dyDescent="0.25">
      <c r="A175" s="74" t="str">
        <f t="shared" si="2"/>
        <v>Продажи Гигиенический уход (стрижка когтей, чистка ушей, обработка лап и др.), ед</v>
      </c>
      <c r="B175" s="75"/>
      <c r="C175" s="75"/>
      <c r="D175" s="17">
        <f t="shared" ref="D175:O175" si="7">ROUNDDOWN(D$170*$L157,0)</f>
        <v>0</v>
      </c>
      <c r="E175" s="17">
        <f t="shared" si="7"/>
        <v>3</v>
      </c>
      <c r="F175" s="17">
        <f t="shared" si="7"/>
        <v>3</v>
      </c>
      <c r="G175" s="17">
        <f t="shared" si="7"/>
        <v>3</v>
      </c>
      <c r="H175" s="17">
        <f t="shared" si="7"/>
        <v>3</v>
      </c>
      <c r="I175" s="17">
        <f t="shared" si="7"/>
        <v>3</v>
      </c>
      <c r="J175" s="17">
        <f t="shared" si="7"/>
        <v>3</v>
      </c>
      <c r="K175" s="17">
        <f t="shared" si="7"/>
        <v>3</v>
      </c>
      <c r="L175" s="17">
        <f t="shared" si="7"/>
        <v>3</v>
      </c>
      <c r="M175" s="17">
        <f t="shared" si="7"/>
        <v>3</v>
      </c>
      <c r="N175" s="17">
        <f t="shared" si="7"/>
        <v>3</v>
      </c>
      <c r="O175" s="18">
        <f t="shared" si="7"/>
        <v>7</v>
      </c>
    </row>
    <row r="176" spans="1:15" ht="44.25" customHeight="1" x14ac:dyDescent="0.25">
      <c r="A176" s="74" t="str">
        <f t="shared" si="2"/>
        <v>Продажи Экспресс-линька и вычесывание шерсти, ед</v>
      </c>
      <c r="B176" s="75"/>
      <c r="C176" s="75"/>
      <c r="D176" s="17">
        <f t="shared" ref="D176:O176" si="8">ROUNDDOWN(D$170*$L158,0)</f>
        <v>0</v>
      </c>
      <c r="E176" s="17">
        <f t="shared" si="8"/>
        <v>1</v>
      </c>
      <c r="F176" s="17">
        <f t="shared" si="8"/>
        <v>1</v>
      </c>
      <c r="G176" s="17">
        <f t="shared" si="8"/>
        <v>1</v>
      </c>
      <c r="H176" s="17">
        <f t="shared" si="8"/>
        <v>1</v>
      </c>
      <c r="I176" s="17">
        <f t="shared" si="8"/>
        <v>1</v>
      </c>
      <c r="J176" s="17">
        <f t="shared" si="8"/>
        <v>1</v>
      </c>
      <c r="K176" s="17">
        <f t="shared" si="8"/>
        <v>1</v>
      </c>
      <c r="L176" s="17">
        <f t="shared" si="8"/>
        <v>1</v>
      </c>
      <c r="M176" s="17">
        <f t="shared" si="8"/>
        <v>1</v>
      </c>
      <c r="N176" s="17">
        <f t="shared" si="8"/>
        <v>1</v>
      </c>
      <c r="O176" s="18">
        <f t="shared" si="8"/>
        <v>3</v>
      </c>
    </row>
    <row r="177" spans="1:15" ht="16.5" thickBot="1" x14ac:dyDescent="0.3">
      <c r="A177" s="79" t="s">
        <v>57</v>
      </c>
      <c r="B177" s="80"/>
      <c r="C177" s="80"/>
      <c r="D177" s="19">
        <f t="shared" ref="D177:J177" si="9">SUMPRODUCT(D171:D176,$N$153:$N$158)/1000</f>
        <v>13.5</v>
      </c>
      <c r="E177" s="19">
        <f t="shared" si="9"/>
        <v>108.1</v>
      </c>
      <c r="F177" s="19">
        <f t="shared" si="9"/>
        <v>108.1</v>
      </c>
      <c r="G177" s="19">
        <f t="shared" si="9"/>
        <v>108.1</v>
      </c>
      <c r="H177" s="19">
        <f t="shared" si="9"/>
        <v>108.1</v>
      </c>
      <c r="I177" s="19">
        <f t="shared" si="9"/>
        <v>108.1</v>
      </c>
      <c r="J177" s="19">
        <f t="shared" si="9"/>
        <v>108.1</v>
      </c>
      <c r="K177" s="19">
        <f t="shared" ref="K177" si="10">SUMPRODUCT(K171:K176,$N$153:$N$158)/1000</f>
        <v>108.1</v>
      </c>
      <c r="L177" s="19">
        <f>SUMPRODUCT(L171:L176,$N$153:$N$158)/1000</f>
        <v>108.1</v>
      </c>
      <c r="M177" s="19">
        <f>SUMPRODUCT(M171:M176,$N$153:$N$158)/1000</f>
        <v>108.1</v>
      </c>
      <c r="N177" s="19">
        <f>SUMPRODUCT(N171:N176,$N$153:$N$158)/1000</f>
        <v>108.1</v>
      </c>
      <c r="O177" s="20">
        <f>SUMPRODUCT(O171:O176,$N$153:$N$158)/1000</f>
        <v>221.9</v>
      </c>
    </row>
    <row r="178" spans="1:15" ht="16.5" thickBot="1" x14ac:dyDescent="0.3">
      <c r="A178" s="81" t="s">
        <v>66</v>
      </c>
      <c r="B178" s="82"/>
      <c r="C178" s="82"/>
      <c r="D178" s="82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4"/>
    </row>
    <row r="179" spans="1:15" x14ac:dyDescent="0.25">
      <c r="A179" s="52" t="s">
        <v>117</v>
      </c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4"/>
    </row>
    <row r="180" spans="1:15" x14ac:dyDescent="0.25">
      <c r="A180" s="55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7"/>
    </row>
    <row r="181" spans="1:15" x14ac:dyDescent="0.25">
      <c r="A181" s="55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7"/>
    </row>
    <row r="182" spans="1:15" x14ac:dyDescent="0.25">
      <c r="A182" s="55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7"/>
    </row>
    <row r="183" spans="1:15" x14ac:dyDescent="0.25">
      <c r="A183" s="55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7"/>
    </row>
    <row r="184" spans="1:15" x14ac:dyDescent="0.25">
      <c r="A184" s="58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7"/>
    </row>
    <row r="185" spans="1:15" x14ac:dyDescent="0.25">
      <c r="A185" s="58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7"/>
    </row>
    <row r="186" spans="1:15" x14ac:dyDescent="0.25">
      <c r="A186" s="58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7"/>
    </row>
    <row r="187" spans="1:15" x14ac:dyDescent="0.25">
      <c r="A187" s="58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7"/>
    </row>
    <row r="188" spans="1:15" ht="53.25" customHeight="1" x14ac:dyDescent="0.25">
      <c r="A188" s="59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1"/>
    </row>
    <row r="189" spans="1:15" s="45" customFormat="1" ht="44.25" customHeight="1" x14ac:dyDescent="0.25">
      <c r="A189" s="62" t="s">
        <v>65</v>
      </c>
      <c r="B189" s="63"/>
      <c r="C189" s="63"/>
      <c r="D189" s="63"/>
      <c r="E189" s="63"/>
      <c r="F189" s="64" t="s">
        <v>59</v>
      </c>
      <c r="G189" s="65"/>
      <c r="H189" s="42" t="s">
        <v>61</v>
      </c>
      <c r="I189" s="15" t="s">
        <v>62</v>
      </c>
      <c r="J189" s="64" t="s">
        <v>149</v>
      </c>
      <c r="K189" s="65"/>
      <c r="L189" s="66" t="s">
        <v>63</v>
      </c>
      <c r="M189" s="66"/>
      <c r="N189" s="67"/>
      <c r="O189" s="68"/>
    </row>
    <row r="190" spans="1:15" ht="49.5" customHeight="1" x14ac:dyDescent="0.25">
      <c r="A190" s="46" t="s">
        <v>118</v>
      </c>
      <c r="B190" s="47"/>
      <c r="C190" s="47"/>
      <c r="D190" s="47"/>
      <c r="E190" s="47"/>
      <c r="F190" s="48" t="s">
        <v>128</v>
      </c>
      <c r="G190" s="49"/>
      <c r="H190" s="43">
        <v>1</v>
      </c>
      <c r="I190" s="40">
        <v>35</v>
      </c>
      <c r="J190" s="50">
        <f>H190*I190</f>
        <v>35</v>
      </c>
      <c r="K190" s="51"/>
      <c r="L190" s="69" t="s">
        <v>129</v>
      </c>
      <c r="M190" s="70"/>
      <c r="N190" s="70"/>
      <c r="O190" s="71"/>
    </row>
    <row r="191" spans="1:15" ht="49.5" customHeight="1" x14ac:dyDescent="0.25">
      <c r="A191" s="46" t="s">
        <v>119</v>
      </c>
      <c r="B191" s="47"/>
      <c r="C191" s="47"/>
      <c r="D191" s="47"/>
      <c r="E191" s="47"/>
      <c r="F191" s="48" t="s">
        <v>130</v>
      </c>
      <c r="G191" s="49"/>
      <c r="H191" s="43">
        <v>1</v>
      </c>
      <c r="I191" s="40">
        <v>50</v>
      </c>
      <c r="J191" s="50">
        <f t="shared" ref="J191:J200" si="11">H191*I191</f>
        <v>50</v>
      </c>
      <c r="K191" s="51"/>
      <c r="L191" s="69" t="s">
        <v>131</v>
      </c>
      <c r="M191" s="70"/>
      <c r="N191" s="70"/>
      <c r="O191" s="71"/>
    </row>
    <row r="192" spans="1:15" ht="49.5" customHeight="1" x14ac:dyDescent="0.25">
      <c r="A192" s="46" t="s">
        <v>120</v>
      </c>
      <c r="B192" s="47"/>
      <c r="C192" s="47"/>
      <c r="D192" s="47"/>
      <c r="E192" s="47"/>
      <c r="F192" s="48" t="s">
        <v>132</v>
      </c>
      <c r="G192" s="49"/>
      <c r="H192" s="43">
        <v>1</v>
      </c>
      <c r="I192" s="40">
        <v>15</v>
      </c>
      <c r="J192" s="50">
        <f t="shared" si="11"/>
        <v>15</v>
      </c>
      <c r="K192" s="51"/>
      <c r="L192" s="69" t="s">
        <v>134</v>
      </c>
      <c r="M192" s="70"/>
      <c r="N192" s="70"/>
      <c r="O192" s="71"/>
    </row>
    <row r="193" spans="1:15" ht="49.5" customHeight="1" x14ac:dyDescent="0.25">
      <c r="A193" s="46" t="s">
        <v>121</v>
      </c>
      <c r="B193" s="47"/>
      <c r="C193" s="47"/>
      <c r="D193" s="47"/>
      <c r="E193" s="47"/>
      <c r="F193" s="48" t="s">
        <v>133</v>
      </c>
      <c r="G193" s="49"/>
      <c r="H193" s="43">
        <v>2</v>
      </c>
      <c r="I193" s="40">
        <v>40</v>
      </c>
      <c r="J193" s="50">
        <f t="shared" si="11"/>
        <v>80</v>
      </c>
      <c r="K193" s="51"/>
      <c r="L193" s="69" t="s">
        <v>135</v>
      </c>
      <c r="M193" s="70"/>
      <c r="N193" s="70"/>
      <c r="O193" s="71"/>
    </row>
    <row r="194" spans="1:15" ht="49.5" customHeight="1" x14ac:dyDescent="0.25">
      <c r="A194" s="46" t="s">
        <v>122</v>
      </c>
      <c r="B194" s="47"/>
      <c r="C194" s="47"/>
      <c r="D194" s="47"/>
      <c r="E194" s="47"/>
      <c r="F194" s="48" t="s">
        <v>136</v>
      </c>
      <c r="G194" s="49"/>
      <c r="H194" s="43">
        <v>1</v>
      </c>
      <c r="I194" s="40">
        <v>15</v>
      </c>
      <c r="J194" s="50">
        <f t="shared" si="11"/>
        <v>15</v>
      </c>
      <c r="K194" s="51"/>
      <c r="L194" s="69" t="s">
        <v>103</v>
      </c>
      <c r="M194" s="70"/>
      <c r="N194" s="70"/>
      <c r="O194" s="71"/>
    </row>
    <row r="195" spans="1:15" ht="49.5" customHeight="1" x14ac:dyDescent="0.25">
      <c r="A195" s="46" t="s">
        <v>123</v>
      </c>
      <c r="B195" s="47"/>
      <c r="C195" s="47"/>
      <c r="D195" s="47"/>
      <c r="E195" s="47"/>
      <c r="F195" s="48" t="s">
        <v>137</v>
      </c>
      <c r="G195" s="49"/>
      <c r="H195" s="43">
        <v>5</v>
      </c>
      <c r="I195" s="40">
        <v>10</v>
      </c>
      <c r="J195" s="50">
        <f t="shared" si="11"/>
        <v>50</v>
      </c>
      <c r="K195" s="51"/>
      <c r="L195" s="69" t="s">
        <v>138</v>
      </c>
      <c r="M195" s="70"/>
      <c r="N195" s="70"/>
      <c r="O195" s="71"/>
    </row>
    <row r="196" spans="1:15" ht="49.5" customHeight="1" x14ac:dyDescent="0.25">
      <c r="A196" s="46" t="s">
        <v>124</v>
      </c>
      <c r="B196" s="47"/>
      <c r="C196" s="47"/>
      <c r="D196" s="47"/>
      <c r="E196" s="47"/>
      <c r="F196" s="48" t="s">
        <v>139</v>
      </c>
      <c r="G196" s="49"/>
      <c r="H196" s="43">
        <v>10</v>
      </c>
      <c r="I196" s="40">
        <v>7</v>
      </c>
      <c r="J196" s="50">
        <f t="shared" si="11"/>
        <v>70</v>
      </c>
      <c r="K196" s="51"/>
      <c r="L196" s="69" t="s">
        <v>142</v>
      </c>
      <c r="M196" s="70"/>
      <c r="N196" s="70"/>
      <c r="O196" s="71"/>
    </row>
    <row r="197" spans="1:15" ht="49.5" customHeight="1" x14ac:dyDescent="0.25">
      <c r="A197" s="46" t="s">
        <v>125</v>
      </c>
      <c r="B197" s="47"/>
      <c r="C197" s="47"/>
      <c r="D197" s="47"/>
      <c r="E197" s="47"/>
      <c r="F197" s="48" t="s">
        <v>140</v>
      </c>
      <c r="G197" s="49"/>
      <c r="H197" s="43">
        <v>5</v>
      </c>
      <c r="I197" s="40">
        <v>5</v>
      </c>
      <c r="J197" s="50">
        <f t="shared" si="11"/>
        <v>25</v>
      </c>
      <c r="K197" s="51"/>
      <c r="L197" s="69" t="s">
        <v>141</v>
      </c>
      <c r="M197" s="70"/>
      <c r="N197" s="70"/>
      <c r="O197" s="71"/>
    </row>
    <row r="198" spans="1:15" ht="49.5" customHeight="1" x14ac:dyDescent="0.25">
      <c r="A198" s="46" t="s">
        <v>126</v>
      </c>
      <c r="B198" s="47"/>
      <c r="C198" s="47"/>
      <c r="D198" s="47"/>
      <c r="E198" s="47"/>
      <c r="F198" s="48" t="s">
        <v>143</v>
      </c>
      <c r="G198" s="49"/>
      <c r="H198" s="43">
        <v>1</v>
      </c>
      <c r="I198" s="40">
        <v>20</v>
      </c>
      <c r="J198" s="50">
        <f t="shared" si="11"/>
        <v>20</v>
      </c>
      <c r="K198" s="51"/>
      <c r="L198" s="69" t="s">
        <v>146</v>
      </c>
      <c r="M198" s="70"/>
      <c r="N198" s="70"/>
      <c r="O198" s="71"/>
    </row>
    <row r="199" spans="1:15" ht="49.5" customHeight="1" x14ac:dyDescent="0.25">
      <c r="A199" s="46" t="s">
        <v>102</v>
      </c>
      <c r="B199" s="47"/>
      <c r="C199" s="47"/>
      <c r="D199" s="47"/>
      <c r="E199" s="47"/>
      <c r="F199" s="48" t="s">
        <v>144</v>
      </c>
      <c r="G199" s="49"/>
      <c r="H199" s="43">
        <v>1</v>
      </c>
      <c r="I199" s="40">
        <v>10</v>
      </c>
      <c r="J199" s="50">
        <f t="shared" si="11"/>
        <v>10</v>
      </c>
      <c r="K199" s="51"/>
      <c r="L199" s="69" t="s">
        <v>145</v>
      </c>
      <c r="M199" s="70"/>
      <c r="N199" s="70"/>
      <c r="O199" s="71"/>
    </row>
    <row r="200" spans="1:15" ht="49.5" customHeight="1" x14ac:dyDescent="0.25">
      <c r="A200" s="46" t="s">
        <v>127</v>
      </c>
      <c r="B200" s="47"/>
      <c r="C200" s="47"/>
      <c r="D200" s="47"/>
      <c r="E200" s="47"/>
      <c r="F200" s="48" t="s">
        <v>147</v>
      </c>
      <c r="G200" s="49"/>
      <c r="H200" s="43">
        <v>1</v>
      </c>
      <c r="I200" s="40">
        <v>20</v>
      </c>
      <c r="J200" s="50">
        <f t="shared" si="11"/>
        <v>20</v>
      </c>
      <c r="K200" s="51"/>
      <c r="L200" s="69" t="s">
        <v>148</v>
      </c>
      <c r="M200" s="70"/>
      <c r="N200" s="70"/>
      <c r="O200" s="71"/>
    </row>
    <row r="201" spans="1:15" x14ac:dyDescent="0.25">
      <c r="A201" s="164" t="s">
        <v>60</v>
      </c>
      <c r="B201" s="165"/>
      <c r="C201" s="165"/>
      <c r="D201" s="165"/>
      <c r="E201" s="166"/>
      <c r="F201" s="66" t="s">
        <v>64</v>
      </c>
      <c r="G201" s="63"/>
      <c r="H201" s="44">
        <f>SUM(H190:H200)</f>
        <v>29</v>
      </c>
      <c r="I201" s="44">
        <f t="shared" ref="I201:J201" si="12">SUM(I190:I200)</f>
        <v>227</v>
      </c>
      <c r="J201" s="64">
        <f t="shared" si="12"/>
        <v>390</v>
      </c>
      <c r="K201" s="65"/>
      <c r="L201" s="162"/>
      <c r="M201" s="162"/>
      <c r="N201" s="63"/>
      <c r="O201" s="163"/>
    </row>
    <row r="202" spans="1:15" x14ac:dyDescent="0.25">
      <c r="A202" s="159" t="s">
        <v>150</v>
      </c>
      <c r="B202" s="160"/>
      <c r="C202" s="160"/>
      <c r="D202" s="160"/>
      <c r="E202" s="160"/>
      <c r="F202" s="160"/>
      <c r="G202" s="160"/>
      <c r="H202" s="160"/>
      <c r="I202" s="160"/>
      <c r="J202" s="160"/>
      <c r="K202" s="160"/>
      <c r="L202" s="160"/>
      <c r="M202" s="160"/>
      <c r="N202" s="160"/>
      <c r="O202" s="161"/>
    </row>
    <row r="203" spans="1:15" x14ac:dyDescent="0.25">
      <c r="A203" s="55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7"/>
    </row>
    <row r="204" spans="1:15" x14ac:dyDescent="0.25">
      <c r="A204" s="55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7"/>
    </row>
    <row r="205" spans="1:15" ht="6.75" customHeight="1" x14ac:dyDescent="0.25">
      <c r="A205" s="55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7"/>
    </row>
    <row r="206" spans="1:15" ht="9.75" customHeight="1" x14ac:dyDescent="0.25">
      <c r="A206" s="55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7"/>
    </row>
    <row r="207" spans="1:15" ht="9.75" customHeight="1" x14ac:dyDescent="0.25">
      <c r="A207" s="58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7"/>
    </row>
    <row r="208" spans="1:15" ht="9.75" customHeight="1" x14ac:dyDescent="0.25">
      <c r="A208" s="58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7"/>
    </row>
    <row r="209" spans="1:15" x14ac:dyDescent="0.25">
      <c r="A209" s="62" t="s">
        <v>67</v>
      </c>
      <c r="B209" s="76"/>
      <c r="C209" s="76"/>
      <c r="D209" s="76"/>
      <c r="E209" s="76"/>
      <c r="F209" s="66" t="s">
        <v>68</v>
      </c>
      <c r="G209" s="76"/>
      <c r="H209" s="66" t="s">
        <v>69</v>
      </c>
      <c r="I209" s="76"/>
      <c r="J209" s="66" t="s">
        <v>70</v>
      </c>
      <c r="K209" s="76"/>
      <c r="L209" s="76"/>
      <c r="M209" s="76"/>
      <c r="N209" s="76"/>
      <c r="O209" s="169"/>
    </row>
    <row r="210" spans="1:15" x14ac:dyDescent="0.25">
      <c r="A210" s="77" t="s">
        <v>151</v>
      </c>
      <c r="B210" s="78"/>
      <c r="C210" s="78"/>
      <c r="D210" s="78"/>
      <c r="E210" s="78"/>
      <c r="F210" s="90" t="s">
        <v>71</v>
      </c>
      <c r="G210" s="47"/>
      <c r="H210" s="90" t="s">
        <v>152</v>
      </c>
      <c r="I210" s="47"/>
      <c r="J210" s="90" t="s">
        <v>153</v>
      </c>
      <c r="K210" s="47"/>
      <c r="L210" s="47"/>
      <c r="M210" s="47"/>
      <c r="N210" s="47"/>
      <c r="O210" s="91"/>
    </row>
    <row r="211" spans="1:15" x14ac:dyDescent="0.25">
      <c r="A211" s="77" t="s">
        <v>154</v>
      </c>
      <c r="B211" s="78"/>
      <c r="C211" s="78"/>
      <c r="D211" s="78"/>
      <c r="E211" s="78"/>
      <c r="F211" s="90" t="s">
        <v>71</v>
      </c>
      <c r="G211" s="47"/>
      <c r="H211" s="90" t="s">
        <v>74</v>
      </c>
      <c r="I211" s="47"/>
      <c r="J211" s="90" t="s">
        <v>155</v>
      </c>
      <c r="K211" s="47"/>
      <c r="L211" s="47"/>
      <c r="M211" s="47"/>
      <c r="N211" s="47"/>
      <c r="O211" s="91"/>
    </row>
    <row r="212" spans="1:15" x14ac:dyDescent="0.25">
      <c r="A212" s="77" t="s">
        <v>156</v>
      </c>
      <c r="B212" s="78"/>
      <c r="C212" s="78"/>
      <c r="D212" s="78"/>
      <c r="E212" s="78"/>
      <c r="F212" s="90" t="s">
        <v>72</v>
      </c>
      <c r="G212" s="47"/>
      <c r="H212" s="90" t="s">
        <v>157</v>
      </c>
      <c r="I212" s="47"/>
      <c r="J212" s="90" t="s">
        <v>158</v>
      </c>
      <c r="K212" s="47"/>
      <c r="L212" s="47"/>
      <c r="M212" s="47"/>
      <c r="N212" s="47"/>
      <c r="O212" s="91"/>
    </row>
    <row r="213" spans="1:15" x14ac:dyDescent="0.25">
      <c r="A213" s="77" t="s">
        <v>159</v>
      </c>
      <c r="B213" s="78"/>
      <c r="C213" s="78"/>
      <c r="D213" s="78"/>
      <c r="E213" s="78"/>
      <c r="F213" s="90" t="s">
        <v>160</v>
      </c>
      <c r="G213" s="47"/>
      <c r="H213" s="90" t="s">
        <v>74</v>
      </c>
      <c r="I213" s="47"/>
      <c r="J213" s="90" t="s">
        <v>161</v>
      </c>
      <c r="K213" s="47"/>
      <c r="L213" s="47"/>
      <c r="M213" s="47"/>
      <c r="N213" s="47"/>
      <c r="O213" s="91"/>
    </row>
    <row r="214" spans="1:15" x14ac:dyDescent="0.25">
      <c r="A214" s="77" t="s">
        <v>162</v>
      </c>
      <c r="B214" s="78"/>
      <c r="C214" s="78"/>
      <c r="D214" s="78"/>
      <c r="E214" s="78"/>
      <c r="F214" s="90" t="s">
        <v>73</v>
      </c>
      <c r="G214" s="47"/>
      <c r="H214" s="90" t="s">
        <v>74</v>
      </c>
      <c r="I214" s="47"/>
      <c r="J214" s="90" t="s">
        <v>163</v>
      </c>
      <c r="K214" s="47"/>
      <c r="L214" s="47"/>
      <c r="M214" s="47"/>
      <c r="N214" s="47"/>
      <c r="O214" s="91"/>
    </row>
    <row r="215" spans="1:15" ht="16.5" thickBot="1" x14ac:dyDescent="0.3">
      <c r="A215" s="77" t="s">
        <v>164</v>
      </c>
      <c r="B215" s="78"/>
      <c r="C215" s="78"/>
      <c r="D215" s="78"/>
      <c r="E215" s="78"/>
      <c r="F215" s="90" t="s">
        <v>74</v>
      </c>
      <c r="G215" s="47"/>
      <c r="H215" s="90" t="s">
        <v>74</v>
      </c>
      <c r="I215" s="47"/>
      <c r="J215" s="90" t="s">
        <v>165</v>
      </c>
      <c r="K215" s="47"/>
      <c r="L215" s="47"/>
      <c r="M215" s="47"/>
      <c r="N215" s="47"/>
      <c r="O215" s="91"/>
    </row>
    <row r="216" spans="1:15" ht="15" customHeight="1" thickBot="1" x14ac:dyDescent="0.3">
      <c r="A216" s="81" t="s">
        <v>75</v>
      </c>
      <c r="B216" s="82"/>
      <c r="C216" s="82"/>
      <c r="D216" s="82"/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4"/>
    </row>
    <row r="217" spans="1:15" x14ac:dyDescent="0.25">
      <c r="A217" s="186" t="s">
        <v>77</v>
      </c>
      <c r="B217" s="187"/>
      <c r="C217" s="187"/>
      <c r="D217" s="187"/>
      <c r="E217" s="187"/>
      <c r="F217" s="187"/>
      <c r="G217" s="187"/>
      <c r="H217" s="187"/>
      <c r="I217" s="187"/>
      <c r="J217" s="187"/>
      <c r="K217" s="187"/>
      <c r="L217" s="187"/>
      <c r="M217" s="187"/>
      <c r="N217" s="187"/>
      <c r="O217" s="188"/>
    </row>
    <row r="218" spans="1:15" ht="15.75" customHeight="1" x14ac:dyDescent="0.25">
      <c r="A218" s="214" t="s">
        <v>93</v>
      </c>
      <c r="B218" s="100"/>
      <c r="C218" s="100"/>
      <c r="D218" s="100"/>
      <c r="E218" s="101"/>
      <c r="F218" s="64" t="s">
        <v>100</v>
      </c>
      <c r="G218" s="215"/>
      <c r="H218" s="177"/>
      <c r="I218" s="178"/>
      <c r="J218" s="64" t="s">
        <v>101</v>
      </c>
      <c r="K218" s="215"/>
      <c r="L218" s="177"/>
      <c r="M218" s="178"/>
      <c r="N218" s="66" t="s">
        <v>76</v>
      </c>
      <c r="O218" s="167"/>
    </row>
    <row r="219" spans="1:15" ht="15.75" customHeight="1" x14ac:dyDescent="0.25">
      <c r="A219" s="102" t="str">
        <f t="shared" ref="A219:A224" si="13">A153</f>
        <v>Комплексный груминг собак мелких пород</v>
      </c>
      <c r="B219" s="103"/>
      <c r="C219" s="103"/>
      <c r="D219" s="103"/>
      <c r="E219" s="104"/>
      <c r="F219" s="175">
        <v>400</v>
      </c>
      <c r="G219" s="176"/>
      <c r="H219" s="177"/>
      <c r="I219" s="178"/>
      <c r="J219" s="175">
        <v>300</v>
      </c>
      <c r="K219" s="176"/>
      <c r="L219" s="177"/>
      <c r="M219" s="178"/>
      <c r="N219" s="168">
        <f t="shared" ref="N219:N224" si="14">F219+J219</f>
        <v>700</v>
      </c>
      <c r="O219" s="211"/>
    </row>
    <row r="220" spans="1:15" ht="15.75" customHeight="1" x14ac:dyDescent="0.25">
      <c r="A220" s="102" t="str">
        <f t="shared" si="13"/>
        <v>Комплексный груминг собак средних пород</v>
      </c>
      <c r="B220" s="103"/>
      <c r="C220" s="103"/>
      <c r="D220" s="103"/>
      <c r="E220" s="104"/>
      <c r="F220" s="175">
        <v>500</v>
      </c>
      <c r="G220" s="176"/>
      <c r="H220" s="177"/>
      <c r="I220" s="178"/>
      <c r="J220" s="175">
        <v>400</v>
      </c>
      <c r="K220" s="176"/>
      <c r="L220" s="177"/>
      <c r="M220" s="178"/>
      <c r="N220" s="212">
        <f t="shared" si="14"/>
        <v>900</v>
      </c>
      <c r="O220" s="213"/>
    </row>
    <row r="221" spans="1:15" ht="15.75" customHeight="1" x14ac:dyDescent="0.25">
      <c r="A221" s="181" t="str">
        <f t="shared" si="13"/>
        <v>Комплексный груминг собак крупных пород</v>
      </c>
      <c r="B221" s="181"/>
      <c r="C221" s="181"/>
      <c r="D221" s="181"/>
      <c r="E221" s="182"/>
      <c r="F221" s="175">
        <v>700</v>
      </c>
      <c r="G221" s="176"/>
      <c r="H221" s="177"/>
      <c r="I221" s="178"/>
      <c r="J221" s="175">
        <v>500</v>
      </c>
      <c r="K221" s="176"/>
      <c r="L221" s="177"/>
      <c r="M221" s="178"/>
      <c r="N221" s="168">
        <f t="shared" si="14"/>
        <v>1200</v>
      </c>
      <c r="O221" s="168"/>
    </row>
    <row r="222" spans="1:15" ht="15.75" customHeight="1" x14ac:dyDescent="0.25">
      <c r="A222" s="179" t="str">
        <f t="shared" si="13"/>
        <v>Комплексный груминг кошек</v>
      </c>
      <c r="B222" s="179"/>
      <c r="C222" s="179"/>
      <c r="D222" s="179"/>
      <c r="E222" s="179"/>
      <c r="F222" s="180">
        <v>450</v>
      </c>
      <c r="G222" s="180"/>
      <c r="H222" s="180"/>
      <c r="I222" s="180"/>
      <c r="J222" s="180">
        <v>350</v>
      </c>
      <c r="K222" s="180"/>
      <c r="L222" s="180"/>
      <c r="M222" s="180"/>
      <c r="N222" s="168">
        <f t="shared" si="14"/>
        <v>800</v>
      </c>
      <c r="O222" s="168"/>
    </row>
    <row r="223" spans="1:15" ht="15.75" customHeight="1" x14ac:dyDescent="0.25">
      <c r="A223" s="102" t="str">
        <f t="shared" si="13"/>
        <v>Гигиенический уход (стрижка когтей, чистка ушей, обработка лап и др.)</v>
      </c>
      <c r="B223" s="103"/>
      <c r="C223" s="103"/>
      <c r="D223" s="103"/>
      <c r="E223" s="104"/>
      <c r="F223" s="180">
        <v>150</v>
      </c>
      <c r="G223" s="180"/>
      <c r="H223" s="180"/>
      <c r="I223" s="180"/>
      <c r="J223" s="180">
        <v>150</v>
      </c>
      <c r="K223" s="180"/>
      <c r="L223" s="180"/>
      <c r="M223" s="180"/>
      <c r="N223" s="168">
        <f t="shared" si="14"/>
        <v>300</v>
      </c>
      <c r="O223" s="168"/>
    </row>
    <row r="224" spans="1:15" ht="15.75" customHeight="1" x14ac:dyDescent="0.25">
      <c r="A224" s="102" t="str">
        <f t="shared" si="13"/>
        <v>Экспресс-линька и вычесывание шерсти</v>
      </c>
      <c r="B224" s="103"/>
      <c r="C224" s="103"/>
      <c r="D224" s="103"/>
      <c r="E224" s="104"/>
      <c r="F224" s="180">
        <v>300</v>
      </c>
      <c r="G224" s="180"/>
      <c r="H224" s="180"/>
      <c r="I224" s="180"/>
      <c r="J224" s="180">
        <v>250</v>
      </c>
      <c r="K224" s="180"/>
      <c r="L224" s="180"/>
      <c r="M224" s="180"/>
      <c r="N224" s="168">
        <f t="shared" si="14"/>
        <v>550</v>
      </c>
      <c r="O224" s="168"/>
    </row>
    <row r="225" spans="1:15" x14ac:dyDescent="0.25">
      <c r="A225" s="172" t="s">
        <v>91</v>
      </c>
      <c r="B225" s="173"/>
      <c r="C225" s="173"/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/>
      <c r="O225" s="174"/>
    </row>
    <row r="226" spans="1:15" x14ac:dyDescent="0.25">
      <c r="A226" s="62" t="s">
        <v>44</v>
      </c>
      <c r="B226" s="76"/>
      <c r="C226" s="76"/>
      <c r="D226" s="15" t="s">
        <v>45</v>
      </c>
      <c r="E226" s="15" t="s">
        <v>46</v>
      </c>
      <c r="F226" s="15" t="s">
        <v>47</v>
      </c>
      <c r="G226" s="15" t="s">
        <v>48</v>
      </c>
      <c r="H226" s="15" t="s">
        <v>49</v>
      </c>
      <c r="I226" s="15" t="s">
        <v>50</v>
      </c>
      <c r="J226" s="15" t="s">
        <v>51</v>
      </c>
      <c r="K226" s="15" t="s">
        <v>52</v>
      </c>
      <c r="L226" s="15" t="s">
        <v>53</v>
      </c>
      <c r="M226" s="15" t="s">
        <v>54</v>
      </c>
      <c r="N226" s="15" t="s">
        <v>55</v>
      </c>
      <c r="O226" s="16" t="s">
        <v>56</v>
      </c>
    </row>
    <row r="227" spans="1:15" ht="30.75" customHeight="1" x14ac:dyDescent="0.25">
      <c r="A227" s="72" t="str">
        <f t="shared" ref="A227:A232" si="15">CONCATENATE("Себестоимость"," ",A153)</f>
        <v>Себестоимость Комплексный груминг собак мелких пород</v>
      </c>
      <c r="B227" s="73"/>
      <c r="C227" s="73"/>
      <c r="D227" s="21">
        <f t="shared" ref="D227:O227" si="16">D171*$N219/1000</f>
        <v>2.8</v>
      </c>
      <c r="E227" s="21">
        <f t="shared" si="16"/>
        <v>11.9</v>
      </c>
      <c r="F227" s="21">
        <f t="shared" si="16"/>
        <v>11.9</v>
      </c>
      <c r="G227" s="21">
        <f t="shared" si="16"/>
        <v>11.9</v>
      </c>
      <c r="H227" s="21">
        <f t="shared" si="16"/>
        <v>11.9</v>
      </c>
      <c r="I227" s="21">
        <f t="shared" si="16"/>
        <v>11.9</v>
      </c>
      <c r="J227" s="21">
        <f t="shared" si="16"/>
        <v>11.9</v>
      </c>
      <c r="K227" s="21">
        <f t="shared" si="16"/>
        <v>11.9</v>
      </c>
      <c r="L227" s="21">
        <f t="shared" si="16"/>
        <v>11.9</v>
      </c>
      <c r="M227" s="21">
        <f t="shared" si="16"/>
        <v>11.9</v>
      </c>
      <c r="N227" s="21">
        <f t="shared" si="16"/>
        <v>11.9</v>
      </c>
      <c r="O227" s="22">
        <f t="shared" si="16"/>
        <v>22.4</v>
      </c>
    </row>
    <row r="228" spans="1:15" ht="15.75" customHeight="1" x14ac:dyDescent="0.25">
      <c r="A228" s="72" t="str">
        <f t="shared" si="15"/>
        <v>Себестоимость Комплексный груминг собак средних пород</v>
      </c>
      <c r="B228" s="73"/>
      <c r="C228" s="73"/>
      <c r="D228" s="21">
        <f t="shared" ref="D228:O228" si="17">D172*$N220/1000</f>
        <v>0.9</v>
      </c>
      <c r="E228" s="21">
        <f t="shared" si="17"/>
        <v>8.1</v>
      </c>
      <c r="F228" s="21">
        <f t="shared" si="17"/>
        <v>8.1</v>
      </c>
      <c r="G228" s="21">
        <f t="shared" si="17"/>
        <v>8.1</v>
      </c>
      <c r="H228" s="21">
        <f t="shared" si="17"/>
        <v>8.1</v>
      </c>
      <c r="I228" s="21">
        <f t="shared" si="17"/>
        <v>8.1</v>
      </c>
      <c r="J228" s="21">
        <f t="shared" si="17"/>
        <v>8.1</v>
      </c>
      <c r="K228" s="21">
        <f t="shared" si="17"/>
        <v>8.1</v>
      </c>
      <c r="L228" s="21">
        <f t="shared" si="17"/>
        <v>8.1</v>
      </c>
      <c r="M228" s="21">
        <f t="shared" si="17"/>
        <v>8.1</v>
      </c>
      <c r="N228" s="21">
        <f t="shared" si="17"/>
        <v>8.1</v>
      </c>
      <c r="O228" s="22">
        <f t="shared" si="17"/>
        <v>16.2</v>
      </c>
    </row>
    <row r="229" spans="1:15" ht="15.75" customHeight="1" x14ac:dyDescent="0.25">
      <c r="A229" s="183" t="str">
        <f t="shared" si="15"/>
        <v>Себестоимость Комплексный груминг собак крупных пород</v>
      </c>
      <c r="B229" s="184"/>
      <c r="C229" s="185"/>
      <c r="D229" s="21">
        <f t="shared" ref="D229:O229" si="18">D173*$N221/1000</f>
        <v>0</v>
      </c>
      <c r="E229" s="21">
        <f t="shared" si="18"/>
        <v>3.6</v>
      </c>
      <c r="F229" s="21">
        <f t="shared" si="18"/>
        <v>3.6</v>
      </c>
      <c r="G229" s="21">
        <f t="shared" si="18"/>
        <v>3.6</v>
      </c>
      <c r="H229" s="21">
        <f t="shared" si="18"/>
        <v>3.6</v>
      </c>
      <c r="I229" s="21">
        <f t="shared" si="18"/>
        <v>3.6</v>
      </c>
      <c r="J229" s="21">
        <f t="shared" si="18"/>
        <v>3.6</v>
      </c>
      <c r="K229" s="21">
        <f t="shared" si="18"/>
        <v>3.6</v>
      </c>
      <c r="L229" s="21">
        <f t="shared" si="18"/>
        <v>3.6</v>
      </c>
      <c r="M229" s="21">
        <f t="shared" si="18"/>
        <v>3.6</v>
      </c>
      <c r="N229" s="21">
        <f t="shared" si="18"/>
        <v>3.6</v>
      </c>
      <c r="O229" s="21">
        <f t="shared" si="18"/>
        <v>8.4</v>
      </c>
    </row>
    <row r="230" spans="1:15" ht="15.75" customHeight="1" x14ac:dyDescent="0.25">
      <c r="A230" s="85" t="str">
        <f t="shared" si="15"/>
        <v>Себестоимость Комплексный груминг кошек</v>
      </c>
      <c r="B230" s="86"/>
      <c r="C230" s="87"/>
      <c r="D230" s="21">
        <f t="shared" ref="D230:O230" si="19">D174*$N222/1000</f>
        <v>0</v>
      </c>
      <c r="E230" s="21">
        <f t="shared" si="19"/>
        <v>4</v>
      </c>
      <c r="F230" s="21">
        <f t="shared" si="19"/>
        <v>4</v>
      </c>
      <c r="G230" s="21">
        <f t="shared" si="19"/>
        <v>4</v>
      </c>
      <c r="H230" s="21">
        <f t="shared" si="19"/>
        <v>4</v>
      </c>
      <c r="I230" s="21">
        <f t="shared" si="19"/>
        <v>4</v>
      </c>
      <c r="J230" s="21">
        <f t="shared" si="19"/>
        <v>4</v>
      </c>
      <c r="K230" s="21">
        <f t="shared" si="19"/>
        <v>4</v>
      </c>
      <c r="L230" s="21">
        <f t="shared" si="19"/>
        <v>4</v>
      </c>
      <c r="M230" s="21">
        <f t="shared" si="19"/>
        <v>4</v>
      </c>
      <c r="N230" s="21">
        <f t="shared" si="19"/>
        <v>4</v>
      </c>
      <c r="O230" s="21">
        <f t="shared" si="19"/>
        <v>8.8000000000000007</v>
      </c>
    </row>
    <row r="231" spans="1:15" ht="15.75" customHeight="1" x14ac:dyDescent="0.25">
      <c r="A231" s="72" t="str">
        <f t="shared" si="15"/>
        <v>Себестоимость Гигиенический уход (стрижка когтей, чистка ушей, обработка лап и др.)</v>
      </c>
      <c r="B231" s="73"/>
      <c r="C231" s="73"/>
      <c r="D231" s="21">
        <f t="shared" ref="D231:O231" si="20">D175*$N223/1000</f>
        <v>0</v>
      </c>
      <c r="E231" s="21">
        <f t="shared" si="20"/>
        <v>0.9</v>
      </c>
      <c r="F231" s="21">
        <f t="shared" si="20"/>
        <v>0.9</v>
      </c>
      <c r="G231" s="21">
        <f t="shared" si="20"/>
        <v>0.9</v>
      </c>
      <c r="H231" s="21">
        <f t="shared" si="20"/>
        <v>0.9</v>
      </c>
      <c r="I231" s="21">
        <f t="shared" si="20"/>
        <v>0.9</v>
      </c>
      <c r="J231" s="21">
        <f t="shared" si="20"/>
        <v>0.9</v>
      </c>
      <c r="K231" s="21">
        <f t="shared" si="20"/>
        <v>0.9</v>
      </c>
      <c r="L231" s="21">
        <f t="shared" si="20"/>
        <v>0.9</v>
      </c>
      <c r="M231" s="21">
        <f t="shared" si="20"/>
        <v>0.9</v>
      </c>
      <c r="N231" s="21">
        <f t="shared" si="20"/>
        <v>0.9</v>
      </c>
      <c r="O231" s="21">
        <f t="shared" si="20"/>
        <v>2.1</v>
      </c>
    </row>
    <row r="232" spans="1:15" ht="15.75" customHeight="1" x14ac:dyDescent="0.25">
      <c r="A232" s="72" t="str">
        <f t="shared" si="15"/>
        <v>Себестоимость Экспресс-линька и вычесывание шерсти</v>
      </c>
      <c r="B232" s="73"/>
      <c r="C232" s="73"/>
      <c r="D232" s="21">
        <f t="shared" ref="D232:O232" si="21">D176*$N224/1000</f>
        <v>0</v>
      </c>
      <c r="E232" s="21">
        <f t="shared" si="21"/>
        <v>0.55000000000000004</v>
      </c>
      <c r="F232" s="21">
        <f t="shared" si="21"/>
        <v>0.55000000000000004</v>
      </c>
      <c r="G232" s="21">
        <f t="shared" si="21"/>
        <v>0.55000000000000004</v>
      </c>
      <c r="H232" s="21">
        <f t="shared" si="21"/>
        <v>0.55000000000000004</v>
      </c>
      <c r="I232" s="21">
        <f t="shared" si="21"/>
        <v>0.55000000000000004</v>
      </c>
      <c r="J232" s="21">
        <f t="shared" si="21"/>
        <v>0.55000000000000004</v>
      </c>
      <c r="K232" s="21">
        <f t="shared" si="21"/>
        <v>0.55000000000000004</v>
      </c>
      <c r="L232" s="21">
        <f t="shared" si="21"/>
        <v>0.55000000000000004</v>
      </c>
      <c r="M232" s="21">
        <f t="shared" si="21"/>
        <v>0.55000000000000004</v>
      </c>
      <c r="N232" s="21">
        <f t="shared" si="21"/>
        <v>0.55000000000000004</v>
      </c>
      <c r="O232" s="21">
        <f t="shared" si="21"/>
        <v>1.65</v>
      </c>
    </row>
    <row r="233" spans="1:15" ht="16.5" thickBot="1" x14ac:dyDescent="0.3">
      <c r="A233" s="170" t="s">
        <v>78</v>
      </c>
      <c r="B233" s="171"/>
      <c r="C233" s="171"/>
      <c r="D233" s="23">
        <f>SUM(D227:D232)</f>
        <v>3.6999999999999997</v>
      </c>
      <c r="E233" s="23">
        <f>SUM(E227:E232)</f>
        <v>29.05</v>
      </c>
      <c r="F233" s="23">
        <f t="shared" ref="F233:N233" si="22">SUM(F227:F232)</f>
        <v>29.05</v>
      </c>
      <c r="G233" s="23">
        <f t="shared" si="22"/>
        <v>29.05</v>
      </c>
      <c r="H233" s="23">
        <f t="shared" si="22"/>
        <v>29.05</v>
      </c>
      <c r="I233" s="23">
        <f t="shared" si="22"/>
        <v>29.05</v>
      </c>
      <c r="J233" s="23">
        <f t="shared" si="22"/>
        <v>29.05</v>
      </c>
      <c r="K233" s="23">
        <f t="shared" si="22"/>
        <v>29.05</v>
      </c>
      <c r="L233" s="23">
        <f t="shared" si="22"/>
        <v>29.05</v>
      </c>
      <c r="M233" s="23">
        <f t="shared" si="22"/>
        <v>29.05</v>
      </c>
      <c r="N233" s="23">
        <f t="shared" si="22"/>
        <v>29.05</v>
      </c>
      <c r="O233" s="23">
        <f>SUM(O227:O232)</f>
        <v>59.55</v>
      </c>
    </row>
    <row r="234" spans="1:15" ht="16.5" thickBot="1" x14ac:dyDescent="0.3">
      <c r="A234" s="81" t="s">
        <v>79</v>
      </c>
      <c r="B234" s="82"/>
      <c r="C234" s="82"/>
      <c r="D234" s="82"/>
      <c r="E234" s="83"/>
      <c r="F234" s="83"/>
      <c r="G234" s="83"/>
      <c r="H234" s="83"/>
      <c r="I234" s="83"/>
      <c r="J234" s="83"/>
      <c r="K234" s="83"/>
      <c r="L234" s="83"/>
      <c r="M234" s="83"/>
      <c r="N234" s="83"/>
      <c r="O234" s="84"/>
    </row>
    <row r="235" spans="1:15" ht="41.25" customHeight="1" thickBot="1" x14ac:dyDescent="0.3">
      <c r="A235" s="186" t="s">
        <v>92</v>
      </c>
      <c r="B235" s="187"/>
      <c r="C235" s="187"/>
      <c r="D235" s="187"/>
      <c r="E235" s="187"/>
      <c r="F235" s="187"/>
      <c r="G235" s="187"/>
      <c r="H235" s="187"/>
      <c r="I235" s="187"/>
      <c r="J235" s="187"/>
      <c r="K235" s="187"/>
      <c r="L235" s="187"/>
      <c r="M235" s="187"/>
      <c r="N235" s="187"/>
      <c r="O235" s="188"/>
    </row>
    <row r="236" spans="1:15" x14ac:dyDescent="0.25">
      <c r="A236" s="189" t="s">
        <v>44</v>
      </c>
      <c r="B236" s="190"/>
      <c r="C236" s="190"/>
      <c r="D236" s="25" t="s">
        <v>45</v>
      </c>
      <c r="E236" s="25" t="s">
        <v>46</v>
      </c>
      <c r="F236" s="25" t="s">
        <v>47</v>
      </c>
      <c r="G236" s="25" t="s">
        <v>48</v>
      </c>
      <c r="H236" s="25" t="s">
        <v>49</v>
      </c>
      <c r="I236" s="25" t="s">
        <v>50</v>
      </c>
      <c r="J236" s="25" t="s">
        <v>51</v>
      </c>
      <c r="K236" s="25" t="s">
        <v>52</v>
      </c>
      <c r="L236" s="25" t="s">
        <v>53</v>
      </c>
      <c r="M236" s="25" t="s">
        <v>54</v>
      </c>
      <c r="N236" s="25" t="s">
        <v>55</v>
      </c>
      <c r="O236" s="26" t="s">
        <v>56</v>
      </c>
    </row>
    <row r="237" spans="1:15" x14ac:dyDescent="0.25">
      <c r="A237" s="74" t="s">
        <v>97</v>
      </c>
      <c r="B237" s="75"/>
      <c r="C237" s="75"/>
      <c r="D237" s="21">
        <f t="shared" ref="D237:O237" si="23">D177</f>
        <v>13.5</v>
      </c>
      <c r="E237" s="21">
        <f t="shared" si="23"/>
        <v>108.1</v>
      </c>
      <c r="F237" s="21">
        <f t="shared" si="23"/>
        <v>108.1</v>
      </c>
      <c r="G237" s="21">
        <f t="shared" si="23"/>
        <v>108.1</v>
      </c>
      <c r="H237" s="21">
        <f t="shared" si="23"/>
        <v>108.1</v>
      </c>
      <c r="I237" s="21">
        <f t="shared" si="23"/>
        <v>108.1</v>
      </c>
      <c r="J237" s="21">
        <f t="shared" si="23"/>
        <v>108.1</v>
      </c>
      <c r="K237" s="21">
        <f t="shared" si="23"/>
        <v>108.1</v>
      </c>
      <c r="L237" s="21">
        <f t="shared" si="23"/>
        <v>108.1</v>
      </c>
      <c r="M237" s="21">
        <f t="shared" si="23"/>
        <v>108.1</v>
      </c>
      <c r="N237" s="21">
        <f t="shared" si="23"/>
        <v>108.1</v>
      </c>
      <c r="O237" s="22">
        <f t="shared" si="23"/>
        <v>221.9</v>
      </c>
    </row>
    <row r="238" spans="1:15" x14ac:dyDescent="0.25">
      <c r="A238" s="74" t="s">
        <v>98</v>
      </c>
      <c r="B238" s="75"/>
      <c r="C238" s="75"/>
      <c r="D238" s="21">
        <f>D233</f>
        <v>3.6999999999999997</v>
      </c>
      <c r="E238" s="21">
        <f t="shared" ref="E238:O238" si="24">E233</f>
        <v>29.05</v>
      </c>
      <c r="F238" s="21">
        <f t="shared" si="24"/>
        <v>29.05</v>
      </c>
      <c r="G238" s="21">
        <f t="shared" si="24"/>
        <v>29.05</v>
      </c>
      <c r="H238" s="21">
        <f t="shared" si="24"/>
        <v>29.05</v>
      </c>
      <c r="I238" s="21">
        <f t="shared" si="24"/>
        <v>29.05</v>
      </c>
      <c r="J238" s="21">
        <f t="shared" si="24"/>
        <v>29.05</v>
      </c>
      <c r="K238" s="21">
        <f t="shared" si="24"/>
        <v>29.05</v>
      </c>
      <c r="L238" s="21">
        <f t="shared" si="24"/>
        <v>29.05</v>
      </c>
      <c r="M238" s="21">
        <f t="shared" si="24"/>
        <v>29.05</v>
      </c>
      <c r="N238" s="21">
        <f t="shared" si="24"/>
        <v>29.05</v>
      </c>
      <c r="O238" s="22">
        <f t="shared" si="24"/>
        <v>59.55</v>
      </c>
    </row>
    <row r="239" spans="1:15" x14ac:dyDescent="0.25">
      <c r="A239" s="74" t="s">
        <v>80</v>
      </c>
      <c r="B239" s="75"/>
      <c r="C239" s="75"/>
      <c r="D239" s="36">
        <v>32</v>
      </c>
      <c r="E239" s="36">
        <v>32</v>
      </c>
      <c r="F239" s="36">
        <v>32</v>
      </c>
      <c r="G239" s="36">
        <v>32</v>
      </c>
      <c r="H239" s="36">
        <v>32</v>
      </c>
      <c r="I239" s="36">
        <v>32</v>
      </c>
      <c r="J239" s="36">
        <v>32</v>
      </c>
      <c r="K239" s="36">
        <v>32</v>
      </c>
      <c r="L239" s="36">
        <v>32</v>
      </c>
      <c r="M239" s="36">
        <v>32</v>
      </c>
      <c r="N239" s="36">
        <v>32</v>
      </c>
      <c r="O239" s="36">
        <v>32</v>
      </c>
    </row>
    <row r="240" spans="1:15" x14ac:dyDescent="0.25">
      <c r="A240" s="74" t="s">
        <v>99</v>
      </c>
      <c r="B240" s="75"/>
      <c r="C240" s="75"/>
      <c r="D240" s="38">
        <v>20</v>
      </c>
      <c r="E240" s="38">
        <v>20</v>
      </c>
      <c r="F240" s="38">
        <v>20</v>
      </c>
      <c r="G240" s="38">
        <v>10</v>
      </c>
      <c r="H240" s="38">
        <v>10</v>
      </c>
      <c r="I240" s="38">
        <v>10</v>
      </c>
      <c r="J240" s="38">
        <v>10</v>
      </c>
      <c r="K240" s="38">
        <v>10</v>
      </c>
      <c r="L240" s="38">
        <v>10</v>
      </c>
      <c r="M240" s="38">
        <v>10</v>
      </c>
      <c r="N240" s="38">
        <v>10</v>
      </c>
      <c r="O240" s="38">
        <v>10</v>
      </c>
    </row>
    <row r="241" spans="1:40" ht="16.5" thickBot="1" x14ac:dyDescent="0.3">
      <c r="A241" s="191" t="s">
        <v>81</v>
      </c>
      <c r="B241" s="192"/>
      <c r="C241" s="192"/>
      <c r="D241" s="38">
        <f>D237*0.06</f>
        <v>0.80999999999999994</v>
      </c>
      <c r="E241" s="38">
        <f t="shared" ref="E241:O241" si="25">E237*0.06</f>
        <v>6.4859999999999998</v>
      </c>
      <c r="F241" s="38">
        <f>F237*0.06</f>
        <v>6.4859999999999998</v>
      </c>
      <c r="G241" s="38">
        <f t="shared" si="25"/>
        <v>6.4859999999999998</v>
      </c>
      <c r="H241" s="38">
        <f t="shared" si="25"/>
        <v>6.4859999999999998</v>
      </c>
      <c r="I241" s="38">
        <f t="shared" si="25"/>
        <v>6.4859999999999998</v>
      </c>
      <c r="J241" s="38">
        <f t="shared" si="25"/>
        <v>6.4859999999999998</v>
      </c>
      <c r="K241" s="38">
        <f t="shared" si="25"/>
        <v>6.4859999999999998</v>
      </c>
      <c r="L241" s="38">
        <f t="shared" si="25"/>
        <v>6.4859999999999998</v>
      </c>
      <c r="M241" s="38">
        <f t="shared" si="25"/>
        <v>6.4859999999999998</v>
      </c>
      <c r="N241" s="38">
        <f t="shared" si="25"/>
        <v>6.4859999999999998</v>
      </c>
      <c r="O241" s="39">
        <f t="shared" si="25"/>
        <v>13.314</v>
      </c>
    </row>
    <row r="242" spans="1:40" ht="16.5" thickBot="1" x14ac:dyDescent="0.3">
      <c r="A242" s="193" t="s">
        <v>82</v>
      </c>
      <c r="B242" s="194"/>
      <c r="C242" s="194"/>
      <c r="D242" s="29">
        <f>D237-D238--D240-D239-D241</f>
        <v>-3.0099999999999993</v>
      </c>
      <c r="E242" s="29">
        <f>E237-E238--E240-E239-E241</f>
        <v>60.564</v>
      </c>
      <c r="F242" s="29">
        <f>F237-F238--F240-F239-F241</f>
        <v>60.564</v>
      </c>
      <c r="G242" s="29">
        <f t="shared" ref="G242:N242" si="26">G237-G238--G240-G239-G241</f>
        <v>50.564</v>
      </c>
      <c r="H242" s="29">
        <f t="shared" si="26"/>
        <v>50.564</v>
      </c>
      <c r="I242" s="29">
        <f t="shared" si="26"/>
        <v>50.564</v>
      </c>
      <c r="J242" s="29">
        <f t="shared" si="26"/>
        <v>50.564</v>
      </c>
      <c r="K242" s="29">
        <f t="shared" si="26"/>
        <v>50.564</v>
      </c>
      <c r="L242" s="29">
        <f t="shared" si="26"/>
        <v>50.564</v>
      </c>
      <c r="M242" s="29">
        <f t="shared" si="26"/>
        <v>50.564</v>
      </c>
      <c r="N242" s="29">
        <f t="shared" si="26"/>
        <v>50.564</v>
      </c>
      <c r="O242" s="29">
        <f>O237-O238--O240-O239-O241</f>
        <v>127.03600000000003</v>
      </c>
    </row>
    <row r="243" spans="1:40" x14ac:dyDescent="0.25">
      <c r="A243" s="197"/>
      <c r="B243" s="198"/>
      <c r="C243" s="198"/>
      <c r="D243" s="198"/>
      <c r="E243" s="198"/>
      <c r="F243" s="198"/>
      <c r="G243" s="198"/>
      <c r="H243" s="198"/>
      <c r="I243" s="198"/>
      <c r="J243" s="198"/>
      <c r="K243" s="198"/>
      <c r="L243" s="198"/>
      <c r="M243" s="198"/>
      <c r="N243" s="198"/>
      <c r="O243" s="199"/>
    </row>
    <row r="244" spans="1:40" x14ac:dyDescent="0.25">
      <c r="A244" s="74" t="s">
        <v>83</v>
      </c>
      <c r="B244" s="75"/>
      <c r="C244" s="75"/>
      <c r="D244" s="21">
        <f>D242</f>
        <v>-3.0099999999999993</v>
      </c>
      <c r="E244" s="21">
        <f t="shared" ref="E244:N244" si="27">E242</f>
        <v>60.564</v>
      </c>
      <c r="F244" s="21">
        <f t="shared" si="27"/>
        <v>60.564</v>
      </c>
      <c r="G244" s="21">
        <f t="shared" si="27"/>
        <v>50.564</v>
      </c>
      <c r="H244" s="21">
        <f t="shared" si="27"/>
        <v>50.564</v>
      </c>
      <c r="I244" s="21">
        <f t="shared" si="27"/>
        <v>50.564</v>
      </c>
      <c r="J244" s="21">
        <f>J242</f>
        <v>50.564</v>
      </c>
      <c r="K244" s="21">
        <f t="shared" si="27"/>
        <v>50.564</v>
      </c>
      <c r="L244" s="21">
        <f t="shared" si="27"/>
        <v>50.564</v>
      </c>
      <c r="M244" s="21">
        <f t="shared" si="27"/>
        <v>50.564</v>
      </c>
      <c r="N244" s="21">
        <f t="shared" si="27"/>
        <v>50.564</v>
      </c>
      <c r="O244" s="22">
        <f>O242</f>
        <v>127.03600000000003</v>
      </c>
    </row>
    <row r="245" spans="1:40" ht="16.5" thickBot="1" x14ac:dyDescent="0.3">
      <c r="A245" s="191" t="s">
        <v>84</v>
      </c>
      <c r="B245" s="192"/>
      <c r="C245" s="192"/>
      <c r="D245" s="27">
        <f>-10-J201</f>
        <v>-400</v>
      </c>
      <c r="E245" s="27">
        <v>0</v>
      </c>
      <c r="F245" s="27">
        <v>0</v>
      </c>
      <c r="G245" s="27">
        <v>0</v>
      </c>
      <c r="H245" s="27">
        <v>0</v>
      </c>
      <c r="I245" s="27">
        <v>0</v>
      </c>
      <c r="J245" s="27">
        <v>0</v>
      </c>
      <c r="K245" s="27">
        <v>0</v>
      </c>
      <c r="L245" s="27">
        <v>0</v>
      </c>
      <c r="M245" s="27">
        <v>0</v>
      </c>
      <c r="N245" s="27">
        <v>0</v>
      </c>
      <c r="O245" s="28">
        <v>0</v>
      </c>
    </row>
    <row r="246" spans="1:40" x14ac:dyDescent="0.25">
      <c r="A246" s="195" t="s">
        <v>85</v>
      </c>
      <c r="B246" s="196"/>
      <c r="C246" s="196"/>
      <c r="D246" s="31">
        <f>D244+D245</f>
        <v>-403.01</v>
      </c>
      <c r="E246" s="31">
        <f>E244+E245</f>
        <v>60.564</v>
      </c>
      <c r="F246" s="31">
        <f t="shared" ref="F246:N246" si="28">F244+F245</f>
        <v>60.564</v>
      </c>
      <c r="G246" s="31">
        <f>G244+G245</f>
        <v>50.564</v>
      </c>
      <c r="H246" s="31">
        <f>H244+H245</f>
        <v>50.564</v>
      </c>
      <c r="I246" s="31">
        <f t="shared" si="28"/>
        <v>50.564</v>
      </c>
      <c r="J246" s="31">
        <f t="shared" si="28"/>
        <v>50.564</v>
      </c>
      <c r="K246" s="31">
        <f t="shared" si="28"/>
        <v>50.564</v>
      </c>
      <c r="L246" s="31">
        <f t="shared" si="28"/>
        <v>50.564</v>
      </c>
      <c r="M246" s="31">
        <f>M244+M245</f>
        <v>50.564</v>
      </c>
      <c r="N246" s="31">
        <f t="shared" si="28"/>
        <v>50.564</v>
      </c>
      <c r="O246" s="32">
        <f>O244+O245</f>
        <v>127.03600000000003</v>
      </c>
      <c r="P246" s="4">
        <f t="shared" ref="P246:W246" si="29">D260</f>
        <v>30.764000000000003</v>
      </c>
      <c r="Q246" s="4">
        <f t="shared" si="29"/>
        <v>30.764000000000003</v>
      </c>
      <c r="R246" s="4">
        <f t="shared" si="29"/>
        <v>30.764000000000003</v>
      </c>
      <c r="S246" s="4">
        <f t="shared" si="29"/>
        <v>30.764000000000003</v>
      </c>
      <c r="T246" s="4">
        <f t="shared" si="29"/>
        <v>30.764000000000003</v>
      </c>
      <c r="U246" s="4">
        <f t="shared" si="29"/>
        <v>30.764000000000003</v>
      </c>
      <c r="V246" s="4">
        <f t="shared" si="29"/>
        <v>35.764000000000003</v>
      </c>
      <c r="W246" s="4">
        <f t="shared" si="29"/>
        <v>30.764000000000003</v>
      </c>
      <c r="X246" s="4">
        <f t="shared" ref="X246:AA246" si="30">L260</f>
        <v>35.764000000000003</v>
      </c>
      <c r="Y246" s="4">
        <f t="shared" si="30"/>
        <v>35.764000000000003</v>
      </c>
      <c r="Z246" s="4">
        <f t="shared" si="30"/>
        <v>35.764000000000003</v>
      </c>
      <c r="AA246" s="4">
        <f t="shared" si="30"/>
        <v>35.764000000000003</v>
      </c>
      <c r="AB246" s="4">
        <f t="shared" ref="AB246:AI246" si="31">D274</f>
        <v>27.084000000000003</v>
      </c>
      <c r="AC246" s="4">
        <f t="shared" si="31"/>
        <v>32.084000000000003</v>
      </c>
      <c r="AD246" s="4">
        <f t="shared" si="31"/>
        <v>32.084000000000003</v>
      </c>
      <c r="AE246" s="4">
        <f t="shared" si="31"/>
        <v>32.084000000000003</v>
      </c>
      <c r="AF246" s="4">
        <f t="shared" si="31"/>
        <v>32.084000000000003</v>
      </c>
      <c r="AG246" s="4">
        <f t="shared" si="31"/>
        <v>32.084000000000003</v>
      </c>
      <c r="AH246" s="4">
        <f t="shared" si="31"/>
        <v>32.084000000000003</v>
      </c>
      <c r="AI246" s="4">
        <f t="shared" si="31"/>
        <v>32.084000000000003</v>
      </c>
      <c r="AJ246" s="4">
        <f t="shared" ref="AJ246:AM246" si="32">L274</f>
        <v>32.084000000000003</v>
      </c>
      <c r="AK246" s="4">
        <f t="shared" si="32"/>
        <v>32.084000000000003</v>
      </c>
      <c r="AL246" s="4">
        <f t="shared" si="32"/>
        <v>32.084000000000003</v>
      </c>
      <c r="AM246" s="4">
        <f t="shared" si="32"/>
        <v>32.084000000000003</v>
      </c>
      <c r="AN246" s="3"/>
    </row>
    <row r="247" spans="1:40" ht="16.5" thickBot="1" x14ac:dyDescent="0.3">
      <c r="A247" s="170" t="s">
        <v>86</v>
      </c>
      <c r="B247" s="171"/>
      <c r="C247" s="171"/>
      <c r="D247" s="23">
        <f>D246</f>
        <v>-403.01</v>
      </c>
      <c r="E247" s="23">
        <f>D247+E246</f>
        <v>-342.44599999999997</v>
      </c>
      <c r="F247" s="23">
        <f t="shared" ref="F247:N247" si="33">E247+F246</f>
        <v>-281.88199999999995</v>
      </c>
      <c r="G247" s="23">
        <f t="shared" si="33"/>
        <v>-231.31799999999996</v>
      </c>
      <c r="H247" s="23">
        <f t="shared" si="33"/>
        <v>-180.75399999999996</v>
      </c>
      <c r="I247" s="23">
        <f t="shared" si="33"/>
        <v>-130.18999999999997</v>
      </c>
      <c r="J247" s="23">
        <f t="shared" si="33"/>
        <v>-79.625999999999976</v>
      </c>
      <c r="K247" s="23">
        <f t="shared" si="33"/>
        <v>-29.061999999999976</v>
      </c>
      <c r="L247" s="23">
        <f>K247+L246</f>
        <v>21.502000000000024</v>
      </c>
      <c r="M247" s="23">
        <f t="shared" si="33"/>
        <v>72.066000000000031</v>
      </c>
      <c r="N247" s="23">
        <f t="shared" si="33"/>
        <v>122.63000000000002</v>
      </c>
      <c r="O247" s="24">
        <f>N247+O246</f>
        <v>249.66600000000005</v>
      </c>
      <c r="P247" s="4">
        <f>O247+P246</f>
        <v>280.43000000000006</v>
      </c>
      <c r="Q247" s="4">
        <f t="shared" ref="Q247:AA247" si="34">P247+Q246</f>
        <v>311.19400000000007</v>
      </c>
      <c r="R247" s="4">
        <f t="shared" si="34"/>
        <v>341.95800000000008</v>
      </c>
      <c r="S247" s="4">
        <f t="shared" si="34"/>
        <v>372.72200000000009</v>
      </c>
      <c r="T247" s="4">
        <f t="shared" si="34"/>
        <v>403.4860000000001</v>
      </c>
      <c r="U247" s="4">
        <f t="shared" si="34"/>
        <v>434.25000000000011</v>
      </c>
      <c r="V247" s="4">
        <f t="shared" si="34"/>
        <v>470.01400000000012</v>
      </c>
      <c r="W247" s="4">
        <f t="shared" si="34"/>
        <v>500.77800000000013</v>
      </c>
      <c r="X247" s="4">
        <f t="shared" si="34"/>
        <v>536.54200000000014</v>
      </c>
      <c r="Y247" s="4">
        <f t="shared" si="34"/>
        <v>572.30600000000015</v>
      </c>
      <c r="Z247" s="4">
        <f t="shared" si="34"/>
        <v>608.07000000000016</v>
      </c>
      <c r="AA247" s="4">
        <f t="shared" si="34"/>
        <v>643.83400000000017</v>
      </c>
      <c r="AB247" s="4">
        <f>AA247+AB246</f>
        <v>670.91800000000012</v>
      </c>
      <c r="AC247" s="4">
        <f t="shared" ref="AC247:AM247" si="35">AB247+AC246</f>
        <v>703.00200000000018</v>
      </c>
      <c r="AD247" s="4">
        <f t="shared" si="35"/>
        <v>735.08600000000024</v>
      </c>
      <c r="AE247" s="4">
        <f t="shared" si="35"/>
        <v>767.1700000000003</v>
      </c>
      <c r="AF247" s="4">
        <f t="shared" si="35"/>
        <v>799.25400000000036</v>
      </c>
      <c r="AG247" s="4">
        <f t="shared" si="35"/>
        <v>831.33800000000042</v>
      </c>
      <c r="AH247" s="4">
        <f t="shared" si="35"/>
        <v>863.42200000000048</v>
      </c>
      <c r="AI247" s="4">
        <f t="shared" si="35"/>
        <v>895.50600000000054</v>
      </c>
      <c r="AJ247" s="4">
        <f t="shared" si="35"/>
        <v>927.5900000000006</v>
      </c>
      <c r="AK247" s="4">
        <f t="shared" si="35"/>
        <v>959.67400000000066</v>
      </c>
      <c r="AL247" s="4">
        <f t="shared" si="35"/>
        <v>991.75800000000072</v>
      </c>
      <c r="AM247" s="4">
        <f t="shared" si="35"/>
        <v>1023.8420000000008</v>
      </c>
      <c r="AN247" s="3"/>
    </row>
    <row r="248" spans="1:40" x14ac:dyDescent="0.25">
      <c r="A248" s="33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</row>
    <row r="249" spans="1:40" ht="16.5" thickBot="1" x14ac:dyDescent="0.3">
      <c r="A249" s="200" t="s">
        <v>87</v>
      </c>
      <c r="B249" s="201"/>
      <c r="C249" s="201"/>
      <c r="D249" s="201"/>
      <c r="E249" s="201"/>
      <c r="F249" s="201"/>
      <c r="G249" s="201"/>
      <c r="H249" s="201"/>
      <c r="I249" s="201"/>
      <c r="J249" s="201"/>
      <c r="K249" s="201"/>
      <c r="L249" s="201"/>
      <c r="M249" s="201"/>
      <c r="N249" s="201"/>
      <c r="O249" s="202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</row>
    <row r="250" spans="1:40" x14ac:dyDescent="0.25">
      <c r="A250" s="189" t="s">
        <v>44</v>
      </c>
      <c r="B250" s="190"/>
      <c r="C250" s="190"/>
      <c r="D250" s="25" t="s">
        <v>45</v>
      </c>
      <c r="E250" s="25" t="s">
        <v>46</v>
      </c>
      <c r="F250" s="25" t="s">
        <v>47</v>
      </c>
      <c r="G250" s="25" t="s">
        <v>48</v>
      </c>
      <c r="H250" s="25" t="s">
        <v>49</v>
      </c>
      <c r="I250" s="25" t="s">
        <v>50</v>
      </c>
      <c r="J250" s="25" t="s">
        <v>51</v>
      </c>
      <c r="K250" s="25" t="s">
        <v>52</v>
      </c>
      <c r="L250" s="25" t="s">
        <v>53</v>
      </c>
      <c r="M250" s="25" t="s">
        <v>54</v>
      </c>
      <c r="N250" s="25" t="s">
        <v>55</v>
      </c>
      <c r="O250" s="26" t="s">
        <v>56</v>
      </c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</row>
    <row r="251" spans="1:40" x14ac:dyDescent="0.25">
      <c r="A251" s="74" t="str">
        <f>A237</f>
        <v>Выручка от оказания услуг</v>
      </c>
      <c r="B251" s="75"/>
      <c r="C251" s="75"/>
      <c r="D251" s="21">
        <f>L237</f>
        <v>108.1</v>
      </c>
      <c r="E251" s="21">
        <f>L237</f>
        <v>108.1</v>
      </c>
      <c r="F251" s="21">
        <f>N237</f>
        <v>108.1</v>
      </c>
      <c r="G251" s="21">
        <f t="shared" ref="G251:K251" si="36">F251</f>
        <v>108.1</v>
      </c>
      <c r="H251" s="21">
        <f t="shared" si="36"/>
        <v>108.1</v>
      </c>
      <c r="I251" s="21">
        <f t="shared" si="36"/>
        <v>108.1</v>
      </c>
      <c r="J251" s="21">
        <f t="shared" si="36"/>
        <v>108.1</v>
      </c>
      <c r="K251" s="21">
        <f t="shared" si="36"/>
        <v>108.1</v>
      </c>
      <c r="L251" s="21">
        <f>K251</f>
        <v>108.1</v>
      </c>
      <c r="M251" s="21">
        <f>L251</f>
        <v>108.1</v>
      </c>
      <c r="N251" s="21">
        <f>M251</f>
        <v>108.1</v>
      </c>
      <c r="O251" s="22">
        <f>N251</f>
        <v>108.1</v>
      </c>
    </row>
    <row r="252" spans="1:40" x14ac:dyDescent="0.25">
      <c r="A252" s="74" t="str">
        <f>A238</f>
        <v>Себестоимость услуг</v>
      </c>
      <c r="B252" s="75"/>
      <c r="C252" s="75"/>
      <c r="D252" s="21">
        <f>E238</f>
        <v>29.05</v>
      </c>
      <c r="E252" s="21">
        <f>D252</f>
        <v>29.05</v>
      </c>
      <c r="F252" s="21">
        <f t="shared" ref="F252:M252" si="37">E252</f>
        <v>29.05</v>
      </c>
      <c r="G252" s="21">
        <f t="shared" si="37"/>
        <v>29.05</v>
      </c>
      <c r="H252" s="21">
        <f t="shared" si="37"/>
        <v>29.05</v>
      </c>
      <c r="I252" s="21">
        <f t="shared" si="37"/>
        <v>29.05</v>
      </c>
      <c r="J252" s="21">
        <f t="shared" si="37"/>
        <v>29.05</v>
      </c>
      <c r="K252" s="21">
        <f t="shared" si="37"/>
        <v>29.05</v>
      </c>
      <c r="L252" s="21">
        <f>K252</f>
        <v>29.05</v>
      </c>
      <c r="M252" s="21">
        <f t="shared" si="37"/>
        <v>29.05</v>
      </c>
      <c r="N252" s="21">
        <f>M252</f>
        <v>29.05</v>
      </c>
      <c r="O252" s="22">
        <f>N252</f>
        <v>29.05</v>
      </c>
    </row>
    <row r="253" spans="1:40" x14ac:dyDescent="0.25">
      <c r="A253" s="74" t="s">
        <v>80</v>
      </c>
      <c r="B253" s="75"/>
      <c r="C253" s="75"/>
      <c r="D253" s="36">
        <f>E239+E239*15%</f>
        <v>36.799999999999997</v>
      </c>
      <c r="E253" s="36">
        <f t="shared" ref="E253:E255" si="38">D253</f>
        <v>36.799999999999997</v>
      </c>
      <c r="F253" s="36">
        <f t="shared" ref="F253:O253" si="39">E253</f>
        <v>36.799999999999997</v>
      </c>
      <c r="G253" s="36">
        <f t="shared" si="39"/>
        <v>36.799999999999997</v>
      </c>
      <c r="H253" s="36">
        <f t="shared" si="39"/>
        <v>36.799999999999997</v>
      </c>
      <c r="I253" s="36">
        <f t="shared" si="39"/>
        <v>36.799999999999997</v>
      </c>
      <c r="J253" s="36">
        <f t="shared" si="39"/>
        <v>36.799999999999997</v>
      </c>
      <c r="K253" s="36">
        <f t="shared" si="39"/>
        <v>36.799999999999997</v>
      </c>
      <c r="L253" s="36">
        <f>K253</f>
        <v>36.799999999999997</v>
      </c>
      <c r="M253" s="36">
        <f t="shared" si="39"/>
        <v>36.799999999999997</v>
      </c>
      <c r="N253" s="36">
        <f t="shared" si="39"/>
        <v>36.799999999999997</v>
      </c>
      <c r="O253" s="37">
        <f t="shared" si="39"/>
        <v>36.799999999999997</v>
      </c>
    </row>
    <row r="254" spans="1:40" x14ac:dyDescent="0.25">
      <c r="A254" s="74" t="str">
        <f>A240</f>
        <v>Прочие расходы (в т.ч. Реклама)</v>
      </c>
      <c r="B254" s="75"/>
      <c r="C254" s="75"/>
      <c r="D254" s="38">
        <v>5</v>
      </c>
      <c r="E254" s="38">
        <v>5</v>
      </c>
      <c r="F254" s="38">
        <v>5</v>
      </c>
      <c r="G254" s="38">
        <v>5</v>
      </c>
      <c r="H254" s="38">
        <v>5</v>
      </c>
      <c r="I254" s="38">
        <v>5</v>
      </c>
      <c r="J254" s="38">
        <v>0</v>
      </c>
      <c r="K254" s="38">
        <v>5</v>
      </c>
      <c r="L254" s="38">
        <v>0</v>
      </c>
      <c r="M254" s="38">
        <v>0</v>
      </c>
      <c r="N254" s="38">
        <v>0</v>
      </c>
      <c r="O254" s="38">
        <v>0</v>
      </c>
    </row>
    <row r="255" spans="1:40" ht="16.5" thickBot="1" x14ac:dyDescent="0.3">
      <c r="A255" s="191" t="s">
        <v>81</v>
      </c>
      <c r="B255" s="192"/>
      <c r="C255" s="192"/>
      <c r="D255" s="38">
        <f>D251*0.06</f>
        <v>6.4859999999999998</v>
      </c>
      <c r="E255" s="36">
        <f t="shared" si="38"/>
        <v>6.4859999999999998</v>
      </c>
      <c r="F255" s="38">
        <f t="shared" ref="F255:N255" si="40">E255</f>
        <v>6.4859999999999998</v>
      </c>
      <c r="G255" s="38">
        <f t="shared" si="40"/>
        <v>6.4859999999999998</v>
      </c>
      <c r="H255" s="38">
        <f t="shared" si="40"/>
        <v>6.4859999999999998</v>
      </c>
      <c r="I255" s="38">
        <f t="shared" si="40"/>
        <v>6.4859999999999998</v>
      </c>
      <c r="J255" s="38">
        <f t="shared" si="40"/>
        <v>6.4859999999999998</v>
      </c>
      <c r="K255" s="38">
        <f t="shared" si="40"/>
        <v>6.4859999999999998</v>
      </c>
      <c r="L255" s="38">
        <f>K255</f>
        <v>6.4859999999999998</v>
      </c>
      <c r="M255" s="38">
        <f t="shared" si="40"/>
        <v>6.4859999999999998</v>
      </c>
      <c r="N255" s="38">
        <f t="shared" si="40"/>
        <v>6.4859999999999998</v>
      </c>
      <c r="O255" s="39">
        <f>N255</f>
        <v>6.4859999999999998</v>
      </c>
    </row>
    <row r="256" spans="1:40" ht="16.5" thickBot="1" x14ac:dyDescent="0.3">
      <c r="A256" s="193" t="s">
        <v>82</v>
      </c>
      <c r="B256" s="194"/>
      <c r="C256" s="194"/>
      <c r="D256" s="29">
        <f>D251-D252-D253-D255-D254</f>
        <v>30.764000000000003</v>
      </c>
      <c r="E256" s="29">
        <f t="shared" ref="E256:N256" si="41">E251-E252-E253-E255-E254</f>
        <v>30.764000000000003</v>
      </c>
      <c r="F256" s="29">
        <f>F251-F252-F253-F255-F254</f>
        <v>30.764000000000003</v>
      </c>
      <c r="G256" s="29">
        <f t="shared" si="41"/>
        <v>30.764000000000003</v>
      </c>
      <c r="H256" s="29">
        <f t="shared" si="41"/>
        <v>30.764000000000003</v>
      </c>
      <c r="I256" s="29">
        <f t="shared" si="41"/>
        <v>30.764000000000003</v>
      </c>
      <c r="J256" s="29">
        <f t="shared" si="41"/>
        <v>35.764000000000003</v>
      </c>
      <c r="K256" s="29">
        <f t="shared" si="41"/>
        <v>30.764000000000003</v>
      </c>
      <c r="L256" s="29">
        <f t="shared" si="41"/>
        <v>35.764000000000003</v>
      </c>
      <c r="M256" s="29">
        <f t="shared" si="41"/>
        <v>35.764000000000003</v>
      </c>
      <c r="N256" s="29">
        <f t="shared" si="41"/>
        <v>35.764000000000003</v>
      </c>
      <c r="O256" s="30">
        <f>O251-O252-O253-O255-O254</f>
        <v>35.764000000000003</v>
      </c>
    </row>
    <row r="257" spans="1:15" x14ac:dyDescent="0.25">
      <c r="A257" s="197"/>
      <c r="B257" s="198"/>
      <c r="C257" s="198"/>
      <c r="D257" s="198"/>
      <c r="E257" s="198"/>
      <c r="F257" s="198"/>
      <c r="G257" s="198"/>
      <c r="H257" s="198"/>
      <c r="I257" s="198"/>
      <c r="J257" s="198"/>
      <c r="K257" s="198"/>
      <c r="L257" s="198"/>
      <c r="M257" s="198"/>
      <c r="N257" s="198"/>
      <c r="O257" s="199"/>
    </row>
    <row r="258" spans="1:15" x14ac:dyDescent="0.25">
      <c r="A258" s="74" t="s">
        <v>83</v>
      </c>
      <c r="B258" s="75"/>
      <c r="C258" s="75"/>
      <c r="D258" s="21">
        <f>D256</f>
        <v>30.764000000000003</v>
      </c>
      <c r="E258" s="21">
        <f t="shared" ref="E258:O258" si="42">E256</f>
        <v>30.764000000000003</v>
      </c>
      <c r="F258" s="21">
        <f t="shared" si="42"/>
        <v>30.764000000000003</v>
      </c>
      <c r="G258" s="21">
        <f t="shared" si="42"/>
        <v>30.764000000000003</v>
      </c>
      <c r="H258" s="21">
        <f t="shared" si="42"/>
        <v>30.764000000000003</v>
      </c>
      <c r="I258" s="21">
        <f t="shared" si="42"/>
        <v>30.764000000000003</v>
      </c>
      <c r="J258" s="21">
        <f t="shared" si="42"/>
        <v>35.764000000000003</v>
      </c>
      <c r="K258" s="21">
        <f t="shared" si="42"/>
        <v>30.764000000000003</v>
      </c>
      <c r="L258" s="21">
        <f t="shared" si="42"/>
        <v>35.764000000000003</v>
      </c>
      <c r="M258" s="21">
        <f t="shared" si="42"/>
        <v>35.764000000000003</v>
      </c>
      <c r="N258" s="21">
        <f t="shared" si="42"/>
        <v>35.764000000000003</v>
      </c>
      <c r="O258" s="22">
        <f t="shared" si="42"/>
        <v>35.764000000000003</v>
      </c>
    </row>
    <row r="259" spans="1:15" ht="16.5" thickBot="1" x14ac:dyDescent="0.3">
      <c r="A259" s="191" t="s">
        <v>84</v>
      </c>
      <c r="B259" s="192"/>
      <c r="C259" s="192"/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  <c r="N259" s="27">
        <v>0</v>
      </c>
      <c r="O259" s="28">
        <v>0</v>
      </c>
    </row>
    <row r="260" spans="1:15" x14ac:dyDescent="0.25">
      <c r="A260" s="195" t="s">
        <v>85</v>
      </c>
      <c r="B260" s="196"/>
      <c r="C260" s="196"/>
      <c r="D260" s="31">
        <f>D258+D259</f>
        <v>30.764000000000003</v>
      </c>
      <c r="E260" s="31">
        <f t="shared" ref="E260" si="43">E258+E259</f>
        <v>30.764000000000003</v>
      </c>
      <c r="F260" s="31">
        <f t="shared" ref="F260" si="44">F258+F259</f>
        <v>30.764000000000003</v>
      </c>
      <c r="G260" s="31">
        <f t="shared" ref="G260" si="45">G258+G259</f>
        <v>30.764000000000003</v>
      </c>
      <c r="H260" s="31">
        <f t="shared" ref="H260" si="46">H258+H259</f>
        <v>30.764000000000003</v>
      </c>
      <c r="I260" s="31">
        <f t="shared" ref="I260" si="47">I258+I259</f>
        <v>30.764000000000003</v>
      </c>
      <c r="J260" s="31">
        <f t="shared" ref="J260" si="48">J258+J259</f>
        <v>35.764000000000003</v>
      </c>
      <c r="K260" s="31">
        <f t="shared" ref="K260" si="49">K258+K259</f>
        <v>30.764000000000003</v>
      </c>
      <c r="L260" s="31">
        <f t="shared" ref="L260" si="50">L258+L259</f>
        <v>35.764000000000003</v>
      </c>
      <c r="M260" s="31">
        <f t="shared" ref="M260" si="51">M258+M259</f>
        <v>35.764000000000003</v>
      </c>
      <c r="N260" s="31">
        <f t="shared" ref="N260" si="52">N258+N259</f>
        <v>35.764000000000003</v>
      </c>
      <c r="O260" s="32">
        <f>O258+O259</f>
        <v>35.764000000000003</v>
      </c>
    </row>
    <row r="261" spans="1:15" ht="16.5" thickBot="1" x14ac:dyDescent="0.3">
      <c r="A261" s="170" t="s">
        <v>86</v>
      </c>
      <c r="B261" s="171"/>
      <c r="C261" s="171"/>
      <c r="D261" s="23">
        <f>O247+D260</f>
        <v>280.43000000000006</v>
      </c>
      <c r="E261" s="23">
        <f>D261+E260</f>
        <v>311.19400000000007</v>
      </c>
      <c r="F261" s="23">
        <f t="shared" ref="F261:O261" si="53">E261+F260</f>
        <v>341.95800000000008</v>
      </c>
      <c r="G261" s="23">
        <f t="shared" si="53"/>
        <v>372.72200000000009</v>
      </c>
      <c r="H261" s="23">
        <f t="shared" si="53"/>
        <v>403.4860000000001</v>
      </c>
      <c r="I261" s="23">
        <f t="shared" si="53"/>
        <v>434.25000000000011</v>
      </c>
      <c r="J261" s="23">
        <f t="shared" si="53"/>
        <v>470.01400000000012</v>
      </c>
      <c r="K261" s="23">
        <f t="shared" si="53"/>
        <v>500.77800000000013</v>
      </c>
      <c r="L261" s="23">
        <f>K261+L260</f>
        <v>536.54200000000014</v>
      </c>
      <c r="M261" s="23">
        <f t="shared" si="53"/>
        <v>572.30600000000015</v>
      </c>
      <c r="N261" s="23">
        <f t="shared" si="53"/>
        <v>608.07000000000016</v>
      </c>
      <c r="O261" s="24">
        <f t="shared" si="53"/>
        <v>643.83400000000017</v>
      </c>
    </row>
    <row r="262" spans="1:15" x14ac:dyDescent="0.25">
      <c r="A262" s="6"/>
      <c r="O262" s="8"/>
    </row>
    <row r="263" spans="1:15" ht="16.5" thickBot="1" x14ac:dyDescent="0.3">
      <c r="A263" s="200" t="s">
        <v>88</v>
      </c>
      <c r="B263" s="201"/>
      <c r="C263" s="201"/>
      <c r="D263" s="201"/>
      <c r="E263" s="201"/>
      <c r="F263" s="201"/>
      <c r="G263" s="201"/>
      <c r="H263" s="201"/>
      <c r="I263" s="201"/>
      <c r="J263" s="201"/>
      <c r="K263" s="201"/>
      <c r="L263" s="201"/>
      <c r="M263" s="201"/>
      <c r="N263" s="201"/>
      <c r="O263" s="202"/>
    </row>
    <row r="264" spans="1:15" x14ac:dyDescent="0.25">
      <c r="A264" s="189" t="s">
        <v>44</v>
      </c>
      <c r="B264" s="190"/>
      <c r="C264" s="190"/>
      <c r="D264" s="25" t="s">
        <v>45</v>
      </c>
      <c r="E264" s="25" t="s">
        <v>46</v>
      </c>
      <c r="F264" s="25" t="s">
        <v>47</v>
      </c>
      <c r="G264" s="25" t="s">
        <v>48</v>
      </c>
      <c r="H264" s="25" t="s">
        <v>49</v>
      </c>
      <c r="I264" s="25" t="s">
        <v>50</v>
      </c>
      <c r="J264" s="25" t="s">
        <v>51</v>
      </c>
      <c r="K264" s="25" t="s">
        <v>52</v>
      </c>
      <c r="L264" s="25" t="s">
        <v>53</v>
      </c>
      <c r="M264" s="25" t="s">
        <v>54</v>
      </c>
      <c r="N264" s="25" t="s">
        <v>55</v>
      </c>
      <c r="O264" s="26" t="s">
        <v>56</v>
      </c>
    </row>
    <row r="265" spans="1:15" x14ac:dyDescent="0.25">
      <c r="A265" s="74" t="str">
        <f>A251</f>
        <v>Выручка от оказания услуг</v>
      </c>
      <c r="B265" s="75"/>
      <c r="C265" s="75"/>
      <c r="D265" s="21">
        <f>L251</f>
        <v>108.1</v>
      </c>
      <c r="E265" s="21">
        <f>D265</f>
        <v>108.1</v>
      </c>
      <c r="F265" s="21">
        <f>E265</f>
        <v>108.1</v>
      </c>
      <c r="G265" s="21">
        <f t="shared" ref="G265:N265" si="54">F265</f>
        <v>108.1</v>
      </c>
      <c r="H265" s="21">
        <f>G265</f>
        <v>108.1</v>
      </c>
      <c r="I265" s="21">
        <f>H265</f>
        <v>108.1</v>
      </c>
      <c r="J265" s="21">
        <f>I265</f>
        <v>108.1</v>
      </c>
      <c r="K265" s="21">
        <f t="shared" si="54"/>
        <v>108.1</v>
      </c>
      <c r="L265" s="21">
        <f>K265</f>
        <v>108.1</v>
      </c>
      <c r="M265" s="21">
        <f t="shared" si="54"/>
        <v>108.1</v>
      </c>
      <c r="N265" s="21">
        <f t="shared" si="54"/>
        <v>108.1</v>
      </c>
      <c r="O265" s="22">
        <f>N265</f>
        <v>108.1</v>
      </c>
    </row>
    <row r="266" spans="1:15" x14ac:dyDescent="0.25">
      <c r="A266" s="74" t="str">
        <f>A252</f>
        <v>Себестоимость услуг</v>
      </c>
      <c r="B266" s="75"/>
      <c r="C266" s="75"/>
      <c r="D266" s="21">
        <f>E252</f>
        <v>29.05</v>
      </c>
      <c r="E266" s="21">
        <f t="shared" ref="E266:N266" si="55">D266</f>
        <v>29.05</v>
      </c>
      <c r="F266" s="21">
        <f t="shared" si="55"/>
        <v>29.05</v>
      </c>
      <c r="G266" s="21">
        <f t="shared" si="55"/>
        <v>29.05</v>
      </c>
      <c r="H266" s="21">
        <f t="shared" si="55"/>
        <v>29.05</v>
      </c>
      <c r="I266" s="21">
        <f t="shared" si="55"/>
        <v>29.05</v>
      </c>
      <c r="J266" s="21">
        <f t="shared" si="55"/>
        <v>29.05</v>
      </c>
      <c r="K266" s="21">
        <f t="shared" si="55"/>
        <v>29.05</v>
      </c>
      <c r="L266" s="21">
        <f>K266</f>
        <v>29.05</v>
      </c>
      <c r="M266" s="21">
        <f t="shared" si="55"/>
        <v>29.05</v>
      </c>
      <c r="N266" s="21">
        <f t="shared" si="55"/>
        <v>29.05</v>
      </c>
      <c r="O266" s="22">
        <f>N266</f>
        <v>29.05</v>
      </c>
    </row>
    <row r="267" spans="1:15" x14ac:dyDescent="0.25">
      <c r="A267" s="74" t="s">
        <v>80</v>
      </c>
      <c r="B267" s="75"/>
      <c r="C267" s="75"/>
      <c r="D267" s="36">
        <f>E253+E253*10%</f>
        <v>40.479999999999997</v>
      </c>
      <c r="E267" s="36">
        <f>D267</f>
        <v>40.479999999999997</v>
      </c>
      <c r="F267" s="36">
        <f t="shared" ref="F267:N267" si="56">E267</f>
        <v>40.479999999999997</v>
      </c>
      <c r="G267" s="36">
        <f t="shared" si="56"/>
        <v>40.479999999999997</v>
      </c>
      <c r="H267" s="36">
        <f t="shared" si="56"/>
        <v>40.479999999999997</v>
      </c>
      <c r="I267" s="36">
        <f t="shared" si="56"/>
        <v>40.479999999999997</v>
      </c>
      <c r="J267" s="36">
        <f t="shared" si="56"/>
        <v>40.479999999999997</v>
      </c>
      <c r="K267" s="36">
        <f t="shared" si="56"/>
        <v>40.479999999999997</v>
      </c>
      <c r="L267" s="36">
        <f>K267</f>
        <v>40.479999999999997</v>
      </c>
      <c r="M267" s="36">
        <f t="shared" si="56"/>
        <v>40.479999999999997</v>
      </c>
      <c r="N267" s="36">
        <f t="shared" si="56"/>
        <v>40.479999999999997</v>
      </c>
      <c r="O267" s="37">
        <f>N267</f>
        <v>40.479999999999997</v>
      </c>
    </row>
    <row r="268" spans="1:15" x14ac:dyDescent="0.25">
      <c r="A268" s="74" t="str">
        <f>A254</f>
        <v>Прочие расходы (в т.ч. Реклама)</v>
      </c>
      <c r="B268" s="75"/>
      <c r="C268" s="75"/>
      <c r="D268" s="38">
        <v>5</v>
      </c>
      <c r="E268" s="36">
        <v>5</v>
      </c>
      <c r="F268" s="38">
        <v>0</v>
      </c>
      <c r="G268" s="38">
        <v>0</v>
      </c>
      <c r="H268" s="38">
        <v>0</v>
      </c>
      <c r="I268" s="38">
        <v>0</v>
      </c>
      <c r="J268" s="38">
        <v>5</v>
      </c>
      <c r="K268" s="38">
        <v>5</v>
      </c>
      <c r="L268" s="38">
        <v>0</v>
      </c>
      <c r="M268" s="38">
        <v>0</v>
      </c>
      <c r="N268" s="38">
        <v>5</v>
      </c>
      <c r="O268" s="39">
        <v>0</v>
      </c>
    </row>
    <row r="269" spans="1:15" ht="16.5" thickBot="1" x14ac:dyDescent="0.3">
      <c r="A269" s="191" t="s">
        <v>81</v>
      </c>
      <c r="B269" s="192"/>
      <c r="C269" s="192"/>
      <c r="D269" s="38">
        <f>D265*0.06</f>
        <v>6.4859999999999998</v>
      </c>
      <c r="E269" s="36">
        <f t="shared" ref="E269:N269" si="57">D269</f>
        <v>6.4859999999999998</v>
      </c>
      <c r="F269" s="38">
        <f t="shared" si="57"/>
        <v>6.4859999999999998</v>
      </c>
      <c r="G269" s="38">
        <f>F269</f>
        <v>6.4859999999999998</v>
      </c>
      <c r="H269" s="38">
        <f t="shared" si="57"/>
        <v>6.4859999999999998</v>
      </c>
      <c r="I269" s="38">
        <f t="shared" si="57"/>
        <v>6.4859999999999998</v>
      </c>
      <c r="J269" s="38">
        <f t="shared" si="57"/>
        <v>6.4859999999999998</v>
      </c>
      <c r="K269" s="38">
        <f t="shared" si="57"/>
        <v>6.4859999999999998</v>
      </c>
      <c r="L269" s="38">
        <f>K269</f>
        <v>6.4859999999999998</v>
      </c>
      <c r="M269" s="38">
        <f t="shared" si="57"/>
        <v>6.4859999999999998</v>
      </c>
      <c r="N269" s="38">
        <f t="shared" si="57"/>
        <v>6.4859999999999998</v>
      </c>
      <c r="O269" s="39">
        <f>N269</f>
        <v>6.4859999999999998</v>
      </c>
    </row>
    <row r="270" spans="1:15" ht="16.5" thickBot="1" x14ac:dyDescent="0.3">
      <c r="A270" s="193" t="s">
        <v>82</v>
      </c>
      <c r="B270" s="194"/>
      <c r="C270" s="194"/>
      <c r="D270" s="29">
        <f>D265-D266-D267-D269-D268</f>
        <v>27.084000000000003</v>
      </c>
      <c r="E270" s="29">
        <f t="shared" ref="E270" si="58">E265-E266-E267-E269</f>
        <v>32.084000000000003</v>
      </c>
      <c r="F270" s="29">
        <f t="shared" ref="F270" si="59">F265-F266-F267-F269</f>
        <v>32.084000000000003</v>
      </c>
      <c r="G270" s="29">
        <f t="shared" ref="G270" si="60">G265-G266-G267-G269</f>
        <v>32.084000000000003</v>
      </c>
      <c r="H270" s="29">
        <f>H265-H266-H267-H269</f>
        <v>32.084000000000003</v>
      </c>
      <c r="I270" s="29">
        <f>I265-I266-I267-I269</f>
        <v>32.084000000000003</v>
      </c>
      <c r="J270" s="29">
        <f>J265-J266-J267-J269</f>
        <v>32.084000000000003</v>
      </c>
      <c r="K270" s="29">
        <f t="shared" ref="K270" si="61">K265-K266-K267-K269</f>
        <v>32.084000000000003</v>
      </c>
      <c r="L270" s="29">
        <f>L265-L266-L267-L269</f>
        <v>32.084000000000003</v>
      </c>
      <c r="M270" s="29">
        <f t="shared" ref="M270" si="62">M265-M266-M267-M269</f>
        <v>32.084000000000003</v>
      </c>
      <c r="N270" s="29">
        <f t="shared" ref="N270" si="63">N265-N266-N267-N269</f>
        <v>32.084000000000003</v>
      </c>
      <c r="O270" s="30">
        <f>O265-O266-O267-O269-O268</f>
        <v>32.084000000000003</v>
      </c>
    </row>
    <row r="271" spans="1:15" x14ac:dyDescent="0.25">
      <c r="A271" s="197"/>
      <c r="B271" s="198"/>
      <c r="C271" s="198"/>
      <c r="D271" s="198"/>
      <c r="E271" s="198"/>
      <c r="F271" s="198"/>
      <c r="G271" s="198"/>
      <c r="H271" s="198"/>
      <c r="I271" s="198"/>
      <c r="J271" s="198"/>
      <c r="K271" s="198"/>
      <c r="L271" s="198"/>
      <c r="M271" s="198"/>
      <c r="N271" s="198"/>
      <c r="O271" s="199"/>
    </row>
    <row r="272" spans="1:15" x14ac:dyDescent="0.25">
      <c r="A272" s="74" t="s">
        <v>83</v>
      </c>
      <c r="B272" s="75"/>
      <c r="C272" s="75"/>
      <c r="D272" s="21">
        <f>D270</f>
        <v>27.084000000000003</v>
      </c>
      <c r="E272" s="21">
        <f>E270</f>
        <v>32.084000000000003</v>
      </c>
      <c r="F272" s="21">
        <f>F270</f>
        <v>32.084000000000003</v>
      </c>
      <c r="G272" s="21">
        <f t="shared" ref="G272:M272" si="64">G270</f>
        <v>32.084000000000003</v>
      </c>
      <c r="H272" s="21">
        <f t="shared" si="64"/>
        <v>32.084000000000003</v>
      </c>
      <c r="I272" s="21">
        <f t="shared" si="64"/>
        <v>32.084000000000003</v>
      </c>
      <c r="J272" s="21">
        <f t="shared" si="64"/>
        <v>32.084000000000003</v>
      </c>
      <c r="K272" s="21">
        <f t="shared" si="64"/>
        <v>32.084000000000003</v>
      </c>
      <c r="L272" s="21">
        <f>L270</f>
        <v>32.084000000000003</v>
      </c>
      <c r="M272" s="21">
        <f t="shared" si="64"/>
        <v>32.084000000000003</v>
      </c>
      <c r="N272" s="21">
        <f>N270</f>
        <v>32.084000000000003</v>
      </c>
      <c r="O272" s="22">
        <f>O270</f>
        <v>32.084000000000003</v>
      </c>
    </row>
    <row r="273" spans="1:15" ht="16.5" thickBot="1" x14ac:dyDescent="0.3">
      <c r="A273" s="191" t="s">
        <v>84</v>
      </c>
      <c r="B273" s="192"/>
      <c r="C273" s="192"/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  <c r="N273" s="27">
        <v>0</v>
      </c>
      <c r="O273" s="28">
        <v>0</v>
      </c>
    </row>
    <row r="274" spans="1:15" ht="15.75" customHeight="1" x14ac:dyDescent="0.25">
      <c r="A274" s="195" t="s">
        <v>85</v>
      </c>
      <c r="B274" s="196"/>
      <c r="C274" s="196"/>
      <c r="D274" s="31">
        <f>D272+D273</f>
        <v>27.084000000000003</v>
      </c>
      <c r="E274" s="31">
        <f>E272+E273</f>
        <v>32.084000000000003</v>
      </c>
      <c r="F274" s="31">
        <f t="shared" ref="F274" si="65">F272+F273</f>
        <v>32.084000000000003</v>
      </c>
      <c r="G274" s="31">
        <f t="shared" ref="G274" si="66">G272+G273</f>
        <v>32.084000000000003</v>
      </c>
      <c r="H274" s="31">
        <f t="shared" ref="H274" si="67">H272+H273</f>
        <v>32.084000000000003</v>
      </c>
      <c r="I274" s="31">
        <f t="shared" ref="I274" si="68">I272+I273</f>
        <v>32.084000000000003</v>
      </c>
      <c r="J274" s="31">
        <f t="shared" ref="J274" si="69">J272+J273</f>
        <v>32.084000000000003</v>
      </c>
      <c r="K274" s="31">
        <f t="shared" ref="K274" si="70">K272+K273</f>
        <v>32.084000000000003</v>
      </c>
      <c r="L274" s="31">
        <f t="shared" ref="L274" si="71">L272+L273</f>
        <v>32.084000000000003</v>
      </c>
      <c r="M274" s="31">
        <f>M272+M273</f>
        <v>32.084000000000003</v>
      </c>
      <c r="N274" s="31">
        <f t="shared" ref="N274" si="72">N272+N273</f>
        <v>32.084000000000003</v>
      </c>
      <c r="O274" s="32">
        <f>O272+O273</f>
        <v>32.084000000000003</v>
      </c>
    </row>
    <row r="275" spans="1:15" ht="16.5" thickBot="1" x14ac:dyDescent="0.3">
      <c r="A275" s="170" t="s">
        <v>86</v>
      </c>
      <c r="B275" s="171"/>
      <c r="C275" s="171"/>
      <c r="D275" s="23">
        <f>O261+D274</f>
        <v>670.91800000000012</v>
      </c>
      <c r="E275" s="23">
        <f>D275+E274</f>
        <v>703.00200000000018</v>
      </c>
      <c r="F275" s="23">
        <f t="shared" ref="F275" si="73">E275+F274</f>
        <v>735.08600000000024</v>
      </c>
      <c r="G275" s="23">
        <f t="shared" ref="G275" si="74">F275+G274</f>
        <v>767.1700000000003</v>
      </c>
      <c r="H275" s="23">
        <f t="shared" ref="H275" si="75">G275+H274</f>
        <v>799.25400000000036</v>
      </c>
      <c r="I275" s="23">
        <f t="shared" ref="I275" si="76">H275+I274</f>
        <v>831.33800000000042</v>
      </c>
      <c r="J275" s="23">
        <f t="shared" ref="J275" si="77">I275+J274</f>
        <v>863.42200000000048</v>
      </c>
      <c r="K275" s="23">
        <f t="shared" ref="K275" si="78">J275+K274</f>
        <v>895.50600000000054</v>
      </c>
      <c r="L275" s="23">
        <f>K275+L274</f>
        <v>927.5900000000006</v>
      </c>
      <c r="M275" s="23">
        <f t="shared" ref="M275" si="79">L275+M274</f>
        <v>959.67400000000066</v>
      </c>
      <c r="N275" s="23">
        <f t="shared" ref="N275" si="80">M275+N274</f>
        <v>991.75800000000072</v>
      </c>
      <c r="O275" s="24">
        <f>N275+O274</f>
        <v>1023.8420000000008</v>
      </c>
    </row>
    <row r="276" spans="1:15" ht="16.5" thickBot="1" x14ac:dyDescent="0.3">
      <c r="A276" s="6"/>
      <c r="O276" s="8"/>
    </row>
    <row r="277" spans="1:15" ht="15.75" customHeight="1" x14ac:dyDescent="0.25">
      <c r="A277" s="95" t="s">
        <v>27</v>
      </c>
      <c r="B277" s="97"/>
      <c r="C277" s="97"/>
      <c r="D277" s="97"/>
      <c r="E277" s="96"/>
      <c r="F277" s="96"/>
      <c r="G277" s="96"/>
      <c r="I277" s="120">
        <f>COUNTIF(D247:AM247,"&lt;0")</f>
        <v>8</v>
      </c>
      <c r="J277" s="121"/>
      <c r="K277" s="121"/>
      <c r="L277" s="121"/>
      <c r="M277" s="122"/>
      <c r="N277" s="122"/>
      <c r="O277" s="123"/>
    </row>
    <row r="278" spans="1:15" ht="16.5" thickBot="1" x14ac:dyDescent="0.3">
      <c r="A278" s="111"/>
      <c r="B278" s="96"/>
      <c r="C278" s="96"/>
      <c r="D278" s="96"/>
      <c r="E278" s="96"/>
      <c r="F278" s="96"/>
      <c r="G278" s="96"/>
      <c r="I278" s="124"/>
      <c r="J278" s="125"/>
      <c r="K278" s="125"/>
      <c r="L278" s="125"/>
      <c r="M278" s="125"/>
      <c r="N278" s="125"/>
      <c r="O278" s="126"/>
    </row>
    <row r="279" spans="1:15" ht="16.5" thickBot="1" x14ac:dyDescent="0.3">
      <c r="A279" s="6"/>
      <c r="O279" s="8"/>
    </row>
    <row r="280" spans="1:15" x14ac:dyDescent="0.25">
      <c r="A280" s="95" t="s">
        <v>166</v>
      </c>
      <c r="B280" s="97"/>
      <c r="C280" s="97"/>
      <c r="D280" s="97"/>
      <c r="E280" s="96"/>
      <c r="F280" s="96"/>
      <c r="G280" s="96"/>
      <c r="I280" s="127" cm="1">
        <f t="array" ref="I280">(IRR((D246:O246)+(D260:O260)+(D274:O274))*12)/3</f>
        <v>1.3303491834747723</v>
      </c>
      <c r="J280" s="205"/>
      <c r="K280" s="205"/>
      <c r="L280" s="205"/>
      <c r="M280" s="206"/>
      <c r="N280" s="206"/>
      <c r="O280" s="207"/>
    </row>
    <row r="281" spans="1:15" ht="16.5" thickBot="1" x14ac:dyDescent="0.3">
      <c r="A281" s="203"/>
      <c r="B281" s="204"/>
      <c r="C281" s="204"/>
      <c r="D281" s="204"/>
      <c r="E281" s="204"/>
      <c r="F281" s="204"/>
      <c r="G281" s="204"/>
      <c r="H281" s="10"/>
      <c r="I281" s="208"/>
      <c r="J281" s="209"/>
      <c r="K281" s="209"/>
      <c r="L281" s="209"/>
      <c r="M281" s="209"/>
      <c r="N281" s="209"/>
      <c r="O281" s="210"/>
    </row>
  </sheetData>
  <mergeCells count="266">
    <mergeCell ref="A232:C232"/>
    <mergeCell ref="A215:E215"/>
    <mergeCell ref="F215:G215"/>
    <mergeCell ref="H215:I215"/>
    <mergeCell ref="J215:O215"/>
    <mergeCell ref="H213:I213"/>
    <mergeCell ref="J201:K201"/>
    <mergeCell ref="A213:E213"/>
    <mergeCell ref="F213:G213"/>
    <mergeCell ref="H214:I214"/>
    <mergeCell ref="J213:O213"/>
    <mergeCell ref="A216:O216"/>
    <mergeCell ref="A217:O217"/>
    <mergeCell ref="N219:O219"/>
    <mergeCell ref="N220:O220"/>
    <mergeCell ref="A218:E218"/>
    <mergeCell ref="A219:E219"/>
    <mergeCell ref="A220:E220"/>
    <mergeCell ref="F218:I218"/>
    <mergeCell ref="J218:M218"/>
    <mergeCell ref="F219:I219"/>
    <mergeCell ref="J219:M219"/>
    <mergeCell ref="F220:I220"/>
    <mergeCell ref="J220:M220"/>
    <mergeCell ref="L199:O199"/>
    <mergeCell ref="A200:E200"/>
    <mergeCell ref="F200:G200"/>
    <mergeCell ref="J200:K200"/>
    <mergeCell ref="L200:O200"/>
    <mergeCell ref="A158:K158"/>
    <mergeCell ref="L158:M158"/>
    <mergeCell ref="N158:O158"/>
    <mergeCell ref="A176:C176"/>
    <mergeCell ref="A195:E195"/>
    <mergeCell ref="F195:G195"/>
    <mergeCell ref="J195:K195"/>
    <mergeCell ref="L195:O195"/>
    <mergeCell ref="L191:O191"/>
    <mergeCell ref="J193:K193"/>
    <mergeCell ref="J194:K194"/>
    <mergeCell ref="A196:E196"/>
    <mergeCell ref="F196:G196"/>
    <mergeCell ref="J196:K196"/>
    <mergeCell ref="L196:O196"/>
    <mergeCell ref="A197:E197"/>
    <mergeCell ref="A280:G281"/>
    <mergeCell ref="I280:O281"/>
    <mergeCell ref="A277:G278"/>
    <mergeCell ref="I277:O278"/>
    <mergeCell ref="A263:O263"/>
    <mergeCell ref="A264:C264"/>
    <mergeCell ref="A265:C265"/>
    <mergeCell ref="A266:C266"/>
    <mergeCell ref="A267:C267"/>
    <mergeCell ref="A269:C269"/>
    <mergeCell ref="A270:C270"/>
    <mergeCell ref="A271:O271"/>
    <mergeCell ref="A272:C272"/>
    <mergeCell ref="A273:C273"/>
    <mergeCell ref="A274:C274"/>
    <mergeCell ref="A275:C275"/>
    <mergeCell ref="A268:C268"/>
    <mergeCell ref="A261:C261"/>
    <mergeCell ref="A245:C245"/>
    <mergeCell ref="A246:C246"/>
    <mergeCell ref="A254:C254"/>
    <mergeCell ref="A243:O243"/>
    <mergeCell ref="A247:C247"/>
    <mergeCell ref="A249:O249"/>
    <mergeCell ref="A250:C250"/>
    <mergeCell ref="A251:C251"/>
    <mergeCell ref="A252:C252"/>
    <mergeCell ref="A253:C253"/>
    <mergeCell ref="A255:C255"/>
    <mergeCell ref="A256:C256"/>
    <mergeCell ref="A257:O257"/>
    <mergeCell ref="A258:C258"/>
    <mergeCell ref="A259:C259"/>
    <mergeCell ref="A260:C260"/>
    <mergeCell ref="A235:O235"/>
    <mergeCell ref="A236:C236"/>
    <mergeCell ref="A237:C237"/>
    <mergeCell ref="A238:C238"/>
    <mergeCell ref="A239:C239"/>
    <mergeCell ref="A241:C241"/>
    <mergeCell ref="A242:C242"/>
    <mergeCell ref="A244:C244"/>
    <mergeCell ref="A240:C240"/>
    <mergeCell ref="A233:C233"/>
    <mergeCell ref="A234:O234"/>
    <mergeCell ref="A231:C231"/>
    <mergeCell ref="A226:C226"/>
    <mergeCell ref="A227:C227"/>
    <mergeCell ref="A228:C228"/>
    <mergeCell ref="A225:O225"/>
    <mergeCell ref="N221:O221"/>
    <mergeCell ref="F221:I221"/>
    <mergeCell ref="J221:M221"/>
    <mergeCell ref="A223:E223"/>
    <mergeCell ref="A222:E222"/>
    <mergeCell ref="F222:I222"/>
    <mergeCell ref="F223:I223"/>
    <mergeCell ref="J222:M222"/>
    <mergeCell ref="J223:M223"/>
    <mergeCell ref="N222:O222"/>
    <mergeCell ref="N223:O223"/>
    <mergeCell ref="A221:E221"/>
    <mergeCell ref="A230:C230"/>
    <mergeCell ref="A229:C229"/>
    <mergeCell ref="A224:E224"/>
    <mergeCell ref="F224:I224"/>
    <mergeCell ref="J224:M224"/>
    <mergeCell ref="N218:O218"/>
    <mergeCell ref="N224:O224"/>
    <mergeCell ref="A209:E209"/>
    <mergeCell ref="F209:G209"/>
    <mergeCell ref="H209:I209"/>
    <mergeCell ref="J209:O209"/>
    <mergeCell ref="A210:E210"/>
    <mergeCell ref="F210:G210"/>
    <mergeCell ref="H210:I210"/>
    <mergeCell ref="J210:O210"/>
    <mergeCell ref="A211:E211"/>
    <mergeCell ref="F211:G211"/>
    <mergeCell ref="H211:I211"/>
    <mergeCell ref="J211:O211"/>
    <mergeCell ref="A212:E212"/>
    <mergeCell ref="F212:G212"/>
    <mergeCell ref="H212:I212"/>
    <mergeCell ref="J212:O212"/>
    <mergeCell ref="A214:E214"/>
    <mergeCell ref="F214:G214"/>
    <mergeCell ref="J214:O214"/>
    <mergeCell ref="F197:G197"/>
    <mergeCell ref="J197:K197"/>
    <mergeCell ref="L197:O197"/>
    <mergeCell ref="A198:E198"/>
    <mergeCell ref="F198:G198"/>
    <mergeCell ref="J198:K198"/>
    <mergeCell ref="L198:O198"/>
    <mergeCell ref="A202:O208"/>
    <mergeCell ref="F192:G192"/>
    <mergeCell ref="F193:G193"/>
    <mergeCell ref="F194:G194"/>
    <mergeCell ref="J192:K192"/>
    <mergeCell ref="F201:G201"/>
    <mergeCell ref="L192:O192"/>
    <mergeCell ref="L193:O193"/>
    <mergeCell ref="L194:O194"/>
    <mergeCell ref="L201:O201"/>
    <mergeCell ref="A201:E201"/>
    <mergeCell ref="A192:E192"/>
    <mergeCell ref="A193:E193"/>
    <mergeCell ref="A194:E194"/>
    <mergeCell ref="A199:E199"/>
    <mergeCell ref="F199:G199"/>
    <mergeCell ref="J199:K199"/>
    <mergeCell ref="A59:G60"/>
    <mergeCell ref="I59:O60"/>
    <mergeCell ref="A62:G63"/>
    <mergeCell ref="I62:O63"/>
    <mergeCell ref="A65:G66"/>
    <mergeCell ref="I65:O66"/>
    <mergeCell ref="A77:G78"/>
    <mergeCell ref="I77:O78"/>
    <mergeCell ref="A68:G69"/>
    <mergeCell ref="I68:O69"/>
    <mergeCell ref="A71:G72"/>
    <mergeCell ref="I71:O72"/>
    <mergeCell ref="A74:G75"/>
    <mergeCell ref="I74:O75"/>
    <mergeCell ref="A32:G33"/>
    <mergeCell ref="I32:O33"/>
    <mergeCell ref="A56:G57"/>
    <mergeCell ref="I56:O57"/>
    <mergeCell ref="A35:G36"/>
    <mergeCell ref="I35:O36"/>
    <mergeCell ref="A38:G39"/>
    <mergeCell ref="I38:O39"/>
    <mergeCell ref="A44:G45"/>
    <mergeCell ref="I44:O45"/>
    <mergeCell ref="A41:G42"/>
    <mergeCell ref="I41:O42"/>
    <mergeCell ref="A48:O48"/>
    <mergeCell ref="A50:G51"/>
    <mergeCell ref="I50:O51"/>
    <mergeCell ref="A53:G54"/>
    <mergeCell ref="I53:O54"/>
    <mergeCell ref="A17:G18"/>
    <mergeCell ref="I17:O18"/>
    <mergeCell ref="A20:G21"/>
    <mergeCell ref="I20:O21"/>
    <mergeCell ref="A23:G24"/>
    <mergeCell ref="I23:O24"/>
    <mergeCell ref="A26:G27"/>
    <mergeCell ref="I26:O27"/>
    <mergeCell ref="A29:G30"/>
    <mergeCell ref="I29:O30"/>
    <mergeCell ref="A14:G15"/>
    <mergeCell ref="I14:O15"/>
    <mergeCell ref="A12:O12"/>
    <mergeCell ref="A8:O8"/>
    <mergeCell ref="A9:O11"/>
    <mergeCell ref="A1:O2"/>
    <mergeCell ref="I3:O3"/>
    <mergeCell ref="I6:O6"/>
    <mergeCell ref="I5:O5"/>
    <mergeCell ref="A141:O150"/>
    <mergeCell ref="A89:G90"/>
    <mergeCell ref="I89:O90"/>
    <mergeCell ref="A92:O92"/>
    <mergeCell ref="A93:O110"/>
    <mergeCell ref="A111:O111"/>
    <mergeCell ref="A80:G81"/>
    <mergeCell ref="I80:O81"/>
    <mergeCell ref="A83:G84"/>
    <mergeCell ref="I83:O84"/>
    <mergeCell ref="A86:G87"/>
    <mergeCell ref="I86:O87"/>
    <mergeCell ref="A112:O139"/>
    <mergeCell ref="A140:O140"/>
    <mergeCell ref="L154:M154"/>
    <mergeCell ref="N154:O154"/>
    <mergeCell ref="L157:M157"/>
    <mergeCell ref="N157:O157"/>
    <mergeCell ref="L152:M152"/>
    <mergeCell ref="N152:O152"/>
    <mergeCell ref="L153:M153"/>
    <mergeCell ref="N153:O153"/>
    <mergeCell ref="A160:O165"/>
    <mergeCell ref="A159:E159"/>
    <mergeCell ref="F159:G159"/>
    <mergeCell ref="H159:I159"/>
    <mergeCell ref="A152:K152"/>
    <mergeCell ref="A153:K153"/>
    <mergeCell ref="A154:K154"/>
    <mergeCell ref="A157:K157"/>
    <mergeCell ref="L155:M155"/>
    <mergeCell ref="N155:O155"/>
    <mergeCell ref="L156:M156"/>
    <mergeCell ref="N156:O156"/>
    <mergeCell ref="A155:K155"/>
    <mergeCell ref="A156:K156"/>
    <mergeCell ref="A172:C172"/>
    <mergeCell ref="A175:C175"/>
    <mergeCell ref="A167:C167"/>
    <mergeCell ref="A168:C168"/>
    <mergeCell ref="A169:C169"/>
    <mergeCell ref="A170:C170"/>
    <mergeCell ref="A171:C171"/>
    <mergeCell ref="A177:C177"/>
    <mergeCell ref="A178:O178"/>
    <mergeCell ref="A173:C173"/>
    <mergeCell ref="A174:C174"/>
    <mergeCell ref="A191:E191"/>
    <mergeCell ref="F191:G191"/>
    <mergeCell ref="J191:K191"/>
    <mergeCell ref="A179:O188"/>
    <mergeCell ref="A189:E189"/>
    <mergeCell ref="A190:E190"/>
    <mergeCell ref="F189:G189"/>
    <mergeCell ref="F190:G190"/>
    <mergeCell ref="J189:K189"/>
    <mergeCell ref="J190:K190"/>
    <mergeCell ref="L189:O189"/>
    <mergeCell ref="L190:O190"/>
  </mergeCells>
  <dataValidations disablePrompts="1" count="2">
    <dataValidation type="list" allowBlank="1" showInputMessage="1" showErrorMessage="1" sqref="I59:O60" xr:uid="{00000000-0002-0000-0000-000000000000}">
      <formula1>налог\</formula1>
    </dataValidation>
    <dataValidation type="list" allowBlank="1" showInputMessage="1" showErrorMessage="1" sqref="I65:O66" xr:uid="{00000000-0002-0000-0000-000001000000}">
      <formula1>бизнес</formula1>
    </dataValidation>
  </dataValidations>
  <pageMargins left="0.70866141732283472" right="0.70866141732283472" top="0.74803149606299213" bottom="0.74803149606299213" header="0.31496062992125984" footer="0.31496062992125984"/>
  <pageSetup paperSize="9" scale="58" fitToHeight="2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"/>
  <sheetViews>
    <sheetView workbookViewId="0">
      <selection activeCell="B1" sqref="B1:B3"/>
    </sheetView>
  </sheetViews>
  <sheetFormatPr defaultRowHeight="15" x14ac:dyDescent="0.25"/>
  <cols>
    <col min="1" max="1" width="27.5703125" bestFit="1" customWidth="1"/>
  </cols>
  <sheetData>
    <row r="1" spans="1:2" x14ac:dyDescent="0.25">
      <c r="A1" t="s">
        <v>31</v>
      </c>
      <c r="B1" t="s">
        <v>36</v>
      </c>
    </row>
    <row r="2" spans="1:2" x14ac:dyDescent="0.25">
      <c r="A2" t="s">
        <v>32</v>
      </c>
      <c r="B2" t="s">
        <v>37</v>
      </c>
    </row>
    <row r="3" spans="1:2" x14ac:dyDescent="0.25">
      <c r="A3" t="s">
        <v>33</v>
      </c>
      <c r="B3" t="s">
        <v>38</v>
      </c>
    </row>
    <row r="4" spans="1:2" x14ac:dyDescent="0.25">
      <c r="A4" t="s">
        <v>34</v>
      </c>
    </row>
    <row r="5" spans="1:2" x14ac:dyDescent="0.25">
      <c r="A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бизнес</vt:lpstr>
      <vt:lpstr>налог\</vt:lpstr>
      <vt:lpstr>Лист1!Область_печати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Аверин Вадим Маркович</dc:creator>
  <cp:lastModifiedBy>Казаков Игорь Владимирович</cp:lastModifiedBy>
  <cp:lastPrinted>2025-09-30T07:52:25Z</cp:lastPrinted>
  <dcterms:created xsi:type="dcterms:W3CDTF">2025-09-29T12:14:58Z</dcterms:created>
  <dcterms:modified xsi:type="dcterms:W3CDTF">2026-07-02T13:15:32Z</dcterms:modified>
</cp:coreProperties>
</file>