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kazakov.i.v\Downloads\"/>
    </mc:Choice>
  </mc:AlternateContent>
  <xr:revisionPtr revIDLastSave="0" documentId="13_ncr:1_{747AFF43-7161-48CC-8D50-B695143FC8AC}" xr6:coauthVersionLast="47" xr6:coauthVersionMax="47" xr10:uidLastSave="{00000000-0000-0000-0000-000000000000}"/>
  <workbookProtection workbookAlgorithmName="SHA-512" workbookHashValue="/JLfFMqcYpDKBMzWD4gof1E51URdNOHDFRz4sbitkerpoeuJXPK59lvktZslFyDFs5x/UW0/aJNDcMg/1RhOgw==" workbookSaltValue="QWpAbUL2ESSVxS2gEAyx7w==" workbookSpinCount="100000" lockStructure="1"/>
  <bookViews>
    <workbookView xWindow="-120" yWindow="-120" windowWidth="29040" windowHeight="15720" xr2:uid="{00000000-000D-0000-FFFF-FFFF00000000}"/>
  </bookViews>
  <sheets>
    <sheet name="Лист1" sheetId="1" r:id="rId1"/>
    <sheet name="Лист2" sheetId="2" state="hidden" r:id="rId2"/>
  </sheets>
  <definedNames>
    <definedName name="бизнес">Лист2!$B$1:$B$3</definedName>
    <definedName name="налог\">Лист2!$A$1:$A$5</definedName>
    <definedName name="_xlnm.Print_Area" localSheetId="0">Лист1!$A$1:$O$284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6" i="1" l="1"/>
  <c r="F236" i="1"/>
  <c r="G236" i="1"/>
  <c r="H236" i="1"/>
  <c r="I236" i="1"/>
  <c r="J236" i="1"/>
  <c r="K236" i="1"/>
  <c r="L236" i="1"/>
  <c r="M236" i="1"/>
  <c r="N236" i="1"/>
  <c r="O236" i="1"/>
  <c r="D236" i="1"/>
  <c r="E235" i="1"/>
  <c r="F235" i="1"/>
  <c r="G235" i="1"/>
  <c r="H235" i="1"/>
  <c r="I235" i="1"/>
  <c r="J235" i="1"/>
  <c r="K235" i="1"/>
  <c r="L235" i="1"/>
  <c r="M235" i="1"/>
  <c r="N235" i="1"/>
  <c r="O235" i="1"/>
  <c r="E234" i="1"/>
  <c r="D235" i="1"/>
  <c r="D234" i="1"/>
  <c r="D233" i="1"/>
  <c r="D232" i="1"/>
  <c r="D231" i="1"/>
  <c r="D230" i="1"/>
  <c r="A231" i="1"/>
  <c r="A232" i="1"/>
  <c r="A233" i="1"/>
  <c r="A234" i="1"/>
  <c r="A235" i="1"/>
  <c r="A230" i="1"/>
  <c r="N222" i="1"/>
  <c r="N227" i="1"/>
  <c r="A223" i="1"/>
  <c r="A224" i="1"/>
  <c r="A225" i="1"/>
  <c r="A226" i="1"/>
  <c r="A227" i="1"/>
  <c r="A222" i="1"/>
  <c r="J202" i="1"/>
  <c r="E176" i="1"/>
  <c r="F176" i="1"/>
  <c r="G176" i="1"/>
  <c r="H176" i="1"/>
  <c r="I176" i="1"/>
  <c r="J176" i="1"/>
  <c r="K176" i="1"/>
  <c r="L176" i="1"/>
  <c r="M176" i="1"/>
  <c r="N176" i="1"/>
  <c r="O176" i="1"/>
  <c r="D176" i="1"/>
  <c r="E175" i="1"/>
  <c r="F175" i="1"/>
  <c r="G175" i="1"/>
  <c r="H175" i="1"/>
  <c r="I175" i="1"/>
  <c r="J175" i="1"/>
  <c r="K175" i="1"/>
  <c r="L175" i="1"/>
  <c r="M175" i="1"/>
  <c r="N175" i="1"/>
  <c r="O175" i="1"/>
  <c r="D175" i="1"/>
  <c r="D174" i="1"/>
  <c r="D173" i="1"/>
  <c r="D172" i="1"/>
  <c r="D171" i="1"/>
  <c r="E171" i="1"/>
  <c r="F171" i="1"/>
  <c r="G171" i="1"/>
  <c r="H171" i="1"/>
  <c r="I171" i="1"/>
  <c r="J171" i="1"/>
  <c r="K171" i="1"/>
  <c r="L171" i="1"/>
  <c r="M171" i="1"/>
  <c r="N171" i="1"/>
  <c r="O171" i="1"/>
  <c r="A172" i="1"/>
  <c r="A173" i="1"/>
  <c r="A174" i="1"/>
  <c r="A175" i="1"/>
  <c r="A176" i="1"/>
  <c r="A171" i="1"/>
  <c r="E174" i="1"/>
  <c r="F174" i="1"/>
  <c r="G174" i="1"/>
  <c r="H174" i="1"/>
  <c r="I174" i="1"/>
  <c r="J174" i="1"/>
  <c r="K174" i="1"/>
  <c r="L174" i="1"/>
  <c r="M174" i="1"/>
  <c r="N174" i="1"/>
  <c r="O174" i="1"/>
  <c r="O173" i="1"/>
  <c r="E173" i="1"/>
  <c r="F173" i="1"/>
  <c r="G173" i="1"/>
  <c r="H173" i="1"/>
  <c r="I173" i="1"/>
  <c r="J173" i="1"/>
  <c r="K173" i="1"/>
  <c r="L173" i="1"/>
  <c r="M173" i="1"/>
  <c r="N173" i="1"/>
  <c r="E172" i="1"/>
  <c r="F172" i="1"/>
  <c r="G172" i="1"/>
  <c r="H172" i="1"/>
  <c r="I172" i="1"/>
  <c r="J172" i="1"/>
  <c r="K172" i="1"/>
  <c r="L172" i="1"/>
  <c r="M172" i="1"/>
  <c r="N172" i="1"/>
  <c r="O172" i="1"/>
  <c r="D177" i="1" l="1"/>
  <c r="K177" i="1"/>
  <c r="H177" i="1"/>
  <c r="J177" i="1"/>
  <c r="I177" i="1"/>
  <c r="G177" i="1"/>
  <c r="O177" i="1"/>
  <c r="N177" i="1"/>
  <c r="M177" i="1"/>
  <c r="L177" i="1"/>
  <c r="F177" i="1"/>
  <c r="E177" i="1"/>
  <c r="N226" i="1"/>
  <c r="N225" i="1"/>
  <c r="N223" i="1"/>
  <c r="D256" i="1"/>
  <c r="E256" i="1" s="1"/>
  <c r="A255" i="1"/>
  <c r="A269" i="1" s="1"/>
  <c r="A254" i="1"/>
  <c r="A268" i="1" s="1"/>
  <c r="N224" i="1"/>
  <c r="F256" i="1" l="1"/>
  <c r="G256" i="1" s="1"/>
  <c r="H256" i="1" s="1"/>
  <c r="I256" i="1" s="1"/>
  <c r="J256" i="1" s="1"/>
  <c r="K256" i="1" s="1"/>
  <c r="L256" i="1" s="1"/>
  <c r="M256" i="1" s="1"/>
  <c r="N256" i="1" s="1"/>
  <c r="O256" i="1" s="1"/>
  <c r="D270" i="1"/>
  <c r="J232" i="1" l="1"/>
  <c r="J233" i="1"/>
  <c r="I232" i="1"/>
  <c r="I233" i="1"/>
  <c r="H232" i="1"/>
  <c r="H233" i="1"/>
  <c r="G232" i="1"/>
  <c r="G233" i="1"/>
  <c r="F232" i="1"/>
  <c r="F233" i="1"/>
  <c r="O233" i="1"/>
  <c r="O232" i="1"/>
  <c r="N233" i="1"/>
  <c r="N232" i="1"/>
  <c r="M232" i="1"/>
  <c r="M233" i="1"/>
  <c r="L233" i="1"/>
  <c r="L232" i="1"/>
  <c r="K233" i="1"/>
  <c r="K232" i="1"/>
  <c r="E233" i="1"/>
  <c r="E232" i="1"/>
  <c r="A257" i="1"/>
  <c r="A271" i="1" s="1"/>
  <c r="A9" i="1" l="1"/>
  <c r="E270" i="1"/>
  <c r="F270" i="1" s="1"/>
  <c r="G270" i="1" s="1"/>
  <c r="H270" i="1" s="1"/>
  <c r="I270" i="1" s="1"/>
  <c r="J270" i="1" s="1"/>
  <c r="K270" i="1" s="1"/>
  <c r="L270" i="1" s="1"/>
  <c r="M270" i="1" s="1"/>
  <c r="N270" i="1" s="1"/>
  <c r="O270" i="1" s="1"/>
  <c r="D248" i="1" l="1"/>
  <c r="E231" i="1" l="1"/>
  <c r="L231" i="1"/>
  <c r="K231" i="1"/>
  <c r="J231" i="1"/>
  <c r="J234" i="1"/>
  <c r="G234" i="1"/>
  <c r="G231" i="1"/>
  <c r="O234" i="1"/>
  <c r="O231" i="1"/>
  <c r="N231" i="1"/>
  <c r="N234" i="1"/>
  <c r="M231" i="1"/>
  <c r="M234" i="1"/>
  <c r="I231" i="1"/>
  <c r="I234" i="1"/>
  <c r="H234" i="1"/>
  <c r="H231" i="1"/>
  <c r="L234" i="1"/>
  <c r="K234" i="1"/>
  <c r="F231" i="1"/>
  <c r="F234" i="1"/>
  <c r="D240" i="1" l="1"/>
  <c r="K240" i="1"/>
  <c r="K230" i="1"/>
  <c r="F240" i="1"/>
  <c r="F230" i="1"/>
  <c r="H240" i="1"/>
  <c r="H230" i="1"/>
  <c r="N240" i="1"/>
  <c r="N230" i="1"/>
  <c r="L240" i="1"/>
  <c r="L230" i="1"/>
  <c r="O240" i="1"/>
  <c r="O230" i="1"/>
  <c r="J240" i="1"/>
  <c r="J230" i="1"/>
  <c r="I240" i="1"/>
  <c r="I230" i="1"/>
  <c r="M240" i="1"/>
  <c r="M230" i="1"/>
  <c r="G240" i="1"/>
  <c r="G230" i="1"/>
  <c r="E240" i="1"/>
  <c r="E230" i="1"/>
  <c r="N254" i="1" l="1"/>
  <c r="E254" i="1"/>
  <c r="D254" i="1"/>
  <c r="F254" i="1"/>
  <c r="D241" i="1"/>
  <c r="O241" i="1"/>
  <c r="N241" i="1"/>
  <c r="M241" i="1"/>
  <c r="L241" i="1"/>
  <c r="K241" i="1"/>
  <c r="J241" i="1"/>
  <c r="I241" i="1"/>
  <c r="H241" i="1"/>
  <c r="G241" i="1"/>
  <c r="F241" i="1"/>
  <c r="E241" i="1"/>
  <c r="D255" i="1" s="1"/>
  <c r="O244" i="1"/>
  <c r="J244" i="1"/>
  <c r="L244" i="1"/>
  <c r="N244" i="1"/>
  <c r="H244" i="1"/>
  <c r="G244" i="1"/>
  <c r="F244" i="1"/>
  <c r="M244" i="1"/>
  <c r="K244" i="1"/>
  <c r="I244" i="1"/>
  <c r="E244" i="1"/>
  <c r="D244" i="1"/>
  <c r="K245" i="1" l="1"/>
  <c r="K247" i="1" s="1"/>
  <c r="K249" i="1" s="1"/>
  <c r="I245" i="1"/>
  <c r="I247" i="1" s="1"/>
  <c r="I249" i="1" s="1"/>
  <c r="F245" i="1"/>
  <c r="F247" i="1" s="1"/>
  <c r="F249" i="1" s="1"/>
  <c r="O245" i="1"/>
  <c r="O247" i="1" s="1"/>
  <c r="O249" i="1" s="1"/>
  <c r="G245" i="1"/>
  <c r="G247" i="1" s="1"/>
  <c r="G249" i="1" s="1"/>
  <c r="J245" i="1"/>
  <c r="J247" i="1" s="1"/>
  <c r="J249" i="1" s="1"/>
  <c r="M245" i="1"/>
  <c r="M247" i="1" s="1"/>
  <c r="M249" i="1" s="1"/>
  <c r="H245" i="1"/>
  <c r="H247" i="1" s="1"/>
  <c r="H249" i="1" s="1"/>
  <c r="D245" i="1"/>
  <c r="D247" i="1" s="1"/>
  <c r="D249" i="1" s="1"/>
  <c r="D250" i="1" s="1"/>
  <c r="N245" i="1"/>
  <c r="N247" i="1" s="1"/>
  <c r="N249" i="1" s="1"/>
  <c r="L245" i="1"/>
  <c r="L247" i="1" s="1"/>
  <c r="L249" i="1" s="1"/>
  <c r="E245" i="1"/>
  <c r="E247" i="1" s="1"/>
  <c r="E249" i="1" s="1"/>
  <c r="E255" i="1"/>
  <c r="D269" i="1" s="1"/>
  <c r="E269" i="1" s="1"/>
  <c r="F269" i="1" s="1"/>
  <c r="G269" i="1" s="1"/>
  <c r="H269" i="1" s="1"/>
  <c r="I269" i="1" s="1"/>
  <c r="J269" i="1" s="1"/>
  <c r="K269" i="1" s="1"/>
  <c r="L269" i="1" s="1"/>
  <c r="M269" i="1" s="1"/>
  <c r="N269" i="1" s="1"/>
  <c r="O269" i="1" s="1"/>
  <c r="D258" i="1"/>
  <c r="E258" i="1" s="1"/>
  <c r="F258" i="1" s="1"/>
  <c r="G258" i="1" s="1"/>
  <c r="H258" i="1" s="1"/>
  <c r="I258" i="1" s="1"/>
  <c r="J258" i="1" s="1"/>
  <c r="K258" i="1" s="1"/>
  <c r="L258" i="1" s="1"/>
  <c r="M258" i="1" s="1"/>
  <c r="N258" i="1" s="1"/>
  <c r="O258" i="1" s="1"/>
  <c r="F255" i="1" l="1"/>
  <c r="G255" i="1" s="1"/>
  <c r="I86" i="1"/>
  <c r="D259" i="1"/>
  <c r="D261" i="1" s="1"/>
  <c r="D263" i="1" s="1"/>
  <c r="P249" i="1" s="1"/>
  <c r="E259" i="1"/>
  <c r="E261" i="1" s="1"/>
  <c r="E263" i="1" s="1"/>
  <c r="Q249" i="1" s="1"/>
  <c r="E250" i="1"/>
  <c r="F259" i="1" l="1"/>
  <c r="F261" i="1" s="1"/>
  <c r="F263" i="1" s="1"/>
  <c r="R249" i="1" s="1"/>
  <c r="H255" i="1"/>
  <c r="F250" i="1"/>
  <c r="G250" i="1" s="1"/>
  <c r="H250" i="1" s="1"/>
  <c r="I250" i="1" s="1"/>
  <c r="J250" i="1" s="1"/>
  <c r="K250" i="1" s="1"/>
  <c r="L250" i="1" s="1"/>
  <c r="M250" i="1" s="1"/>
  <c r="N250" i="1" s="1"/>
  <c r="O250" i="1" s="1"/>
  <c r="P250" i="1" s="1"/>
  <c r="G254" i="1"/>
  <c r="G259" i="1" l="1"/>
  <c r="G261" i="1" s="1"/>
  <c r="G263" i="1" s="1"/>
  <c r="S249" i="1" s="1"/>
  <c r="I255" i="1"/>
  <c r="I74" i="1"/>
  <c r="I77" i="1" s="1"/>
  <c r="D264" i="1"/>
  <c r="E264" i="1" s="1"/>
  <c r="F264" i="1" s="1"/>
  <c r="H254" i="1"/>
  <c r="Q250" i="1"/>
  <c r="R250" i="1" s="1"/>
  <c r="H259" i="1" l="1"/>
  <c r="H261" i="1" s="1"/>
  <c r="H263" i="1" s="1"/>
  <c r="T249" i="1" s="1"/>
  <c r="J255" i="1"/>
  <c r="S250" i="1"/>
  <c r="I254" i="1"/>
  <c r="G264" i="1"/>
  <c r="I259" i="1" l="1"/>
  <c r="I261" i="1" s="1"/>
  <c r="I263" i="1" s="1"/>
  <c r="U249" i="1" s="1"/>
  <c r="K255" i="1"/>
  <c r="T250" i="1"/>
  <c r="H264" i="1"/>
  <c r="J254" i="1"/>
  <c r="J259" i="1" l="1"/>
  <c r="J261" i="1" s="1"/>
  <c r="J263" i="1" s="1"/>
  <c r="V249" i="1" s="1"/>
  <c r="L255" i="1"/>
  <c r="U250" i="1"/>
  <c r="K254" i="1"/>
  <c r="I264" i="1"/>
  <c r="V250" i="1" l="1"/>
  <c r="K259" i="1"/>
  <c r="K261" i="1" s="1"/>
  <c r="K263" i="1" s="1"/>
  <c r="W249" i="1" s="1"/>
  <c r="M255" i="1"/>
  <c r="J264" i="1"/>
  <c r="L254" i="1"/>
  <c r="D268" i="1" s="1"/>
  <c r="D272" i="1" l="1"/>
  <c r="E272" i="1" s="1"/>
  <c r="F272" i="1" s="1"/>
  <c r="G272" i="1" s="1"/>
  <c r="H272" i="1" s="1"/>
  <c r="I272" i="1" s="1"/>
  <c r="J272" i="1" s="1"/>
  <c r="K272" i="1" s="1"/>
  <c r="L272" i="1" s="1"/>
  <c r="M272" i="1" s="1"/>
  <c r="N272" i="1" s="1"/>
  <c r="O272" i="1" s="1"/>
  <c r="E268" i="1"/>
  <c r="W250" i="1"/>
  <c r="L259" i="1"/>
  <c r="L261" i="1" s="1"/>
  <c r="L263" i="1" s="1"/>
  <c r="X249" i="1" s="1"/>
  <c r="N255" i="1"/>
  <c r="K264" i="1"/>
  <c r="M254" i="1"/>
  <c r="D273" i="1" l="1"/>
  <c r="D275" i="1" s="1"/>
  <c r="D277" i="1" s="1"/>
  <c r="AB249" i="1" s="1"/>
  <c r="F268" i="1"/>
  <c r="E273" i="1"/>
  <c r="E275" i="1" s="1"/>
  <c r="E277" i="1" s="1"/>
  <c r="AC249" i="1" s="1"/>
  <c r="X250" i="1"/>
  <c r="M259" i="1"/>
  <c r="M261" i="1" s="1"/>
  <c r="M263" i="1" s="1"/>
  <c r="Y249" i="1" s="1"/>
  <c r="O255" i="1"/>
  <c r="L264" i="1"/>
  <c r="F273" i="1" l="1"/>
  <c r="F275" i="1" s="1"/>
  <c r="F277" i="1" s="1"/>
  <c r="AD249" i="1" s="1"/>
  <c r="G268" i="1"/>
  <c r="Y250" i="1"/>
  <c r="N259" i="1"/>
  <c r="N261" i="1" s="1"/>
  <c r="N263" i="1" s="1"/>
  <c r="Z249" i="1" s="1"/>
  <c r="M264" i="1"/>
  <c r="O254" i="1"/>
  <c r="H268" i="1" l="1"/>
  <c r="G273" i="1"/>
  <c r="G275" i="1" s="1"/>
  <c r="G277" i="1" s="1"/>
  <c r="AE249" i="1" s="1"/>
  <c r="Z250" i="1"/>
  <c r="O259" i="1"/>
  <c r="O261" i="1" s="1"/>
  <c r="O263" i="1" s="1"/>
  <c r="AA249" i="1" s="1"/>
  <c r="N264" i="1"/>
  <c r="H273" i="1" l="1"/>
  <c r="H275" i="1" s="1"/>
  <c r="H277" i="1" s="1"/>
  <c r="AF249" i="1" s="1"/>
  <c r="I268" i="1"/>
  <c r="AA250" i="1"/>
  <c r="AB250" i="1" s="1"/>
  <c r="AC250" i="1" s="1"/>
  <c r="AD250" i="1" s="1"/>
  <c r="AE250" i="1" s="1"/>
  <c r="O264" i="1"/>
  <c r="D278" i="1" s="1"/>
  <c r="E278" i="1" s="1"/>
  <c r="F278" i="1" s="1"/>
  <c r="G278" i="1" s="1"/>
  <c r="H278" i="1" l="1"/>
  <c r="AF250" i="1"/>
  <c r="J268" i="1"/>
  <c r="I273" i="1"/>
  <c r="I275" i="1" s="1"/>
  <c r="I277" i="1" s="1"/>
  <c r="AG249" i="1" s="1"/>
  <c r="I278" i="1" l="1"/>
  <c r="J273" i="1"/>
  <c r="J275" i="1" s="1"/>
  <c r="J277" i="1" s="1"/>
  <c r="AH249" i="1" s="1"/>
  <c r="K268" i="1"/>
  <c r="AG250" i="1"/>
  <c r="J278" i="1" l="1"/>
  <c r="AH250" i="1"/>
  <c r="L268" i="1"/>
  <c r="K273" i="1"/>
  <c r="K275" i="1" s="1"/>
  <c r="K277" i="1" s="1"/>
  <c r="AI249" i="1" s="1"/>
  <c r="M268" i="1" l="1"/>
  <c r="L273" i="1"/>
  <c r="L275" i="1" s="1"/>
  <c r="L277" i="1" s="1"/>
  <c r="AJ249" i="1" s="1"/>
  <c r="AI250" i="1"/>
  <c r="K278" i="1"/>
  <c r="L278" i="1" l="1"/>
  <c r="AJ250" i="1"/>
  <c r="M273" i="1"/>
  <c r="M275" i="1" s="1"/>
  <c r="M277" i="1" s="1"/>
  <c r="AK249" i="1" s="1"/>
  <c r="N268" i="1"/>
  <c r="M278" i="1" l="1"/>
  <c r="N273" i="1"/>
  <c r="N275" i="1" s="1"/>
  <c r="N277" i="1" s="1"/>
  <c r="AL249" i="1" s="1"/>
  <c r="O268" i="1"/>
  <c r="O273" i="1" s="1"/>
  <c r="O275" i="1" s="1"/>
  <c r="O277" i="1" s="1"/>
  <c r="AM249" i="1" s="1"/>
  <c r="AK250" i="1"/>
  <c r="I283" i="1" l="1"/>
  <c r="I83" i="1" s="1"/>
  <c r="AL250" i="1"/>
  <c r="AM250" i="1" s="1"/>
  <c r="I280" i="1" s="1"/>
  <c r="I80" i="1" s="1"/>
  <c r="N278" i="1"/>
  <c r="O278" i="1" s="1"/>
</calcChain>
</file>

<file path=xl/sharedStrings.xml><?xml version="1.0" encoding="utf-8"?>
<sst xmlns="http://schemas.openxmlformats.org/spreadsheetml/2006/main" count="254" uniqueCount="170">
  <si>
    <t>УТВЕРЖДАЮ</t>
  </si>
  <si>
    <t>Фамилия И.О.</t>
  </si>
  <si>
    <t>подпись</t>
  </si>
  <si>
    <t>ФИО Заявителя</t>
  </si>
  <si>
    <t>Дата рождения</t>
  </si>
  <si>
    <t>Образование</t>
  </si>
  <si>
    <t>Адрес регистрации</t>
  </si>
  <si>
    <t>Количество членов семьи</t>
  </si>
  <si>
    <t>в том числе, дети</t>
  </si>
  <si>
    <t>Стаж работы, лет</t>
  </si>
  <si>
    <t>Ключевые навыки</t>
  </si>
  <si>
    <t>Профессиональные достижения</t>
  </si>
  <si>
    <t>Опыт предпринимательства, лет</t>
  </si>
  <si>
    <t>ДАННЫЕ ЗАЯВИТЕЛЯ</t>
  </si>
  <si>
    <t>РЕЗЮМЕ ПРОЕКТА</t>
  </si>
  <si>
    <t>Наименование проекта</t>
  </si>
  <si>
    <t>ИНН инициатора проекта</t>
  </si>
  <si>
    <t>Наименование инициатора проекта</t>
  </si>
  <si>
    <t>Применяемая система налогообложения</t>
  </si>
  <si>
    <t xml:space="preserve">БИЗНЕС-ПЛАН 
</t>
  </si>
  <si>
    <t>Месторасположения бизнеса</t>
  </si>
  <si>
    <t>Контактный номер телефона, почта</t>
  </si>
  <si>
    <t>Характер бизнеса</t>
  </si>
  <si>
    <t>Продукт или услуга проекта</t>
  </si>
  <si>
    <t>Инвестиции в проект, тыс. руб.</t>
  </si>
  <si>
    <t>Запрашиваемая величина соц.контракта, тыс. руб.</t>
  </si>
  <si>
    <t>Ключевые конкурентные преимущества</t>
  </si>
  <si>
    <t>Срок окупаемости проекта, мес</t>
  </si>
  <si>
    <t xml:space="preserve">Наемных работников, чел. </t>
  </si>
  <si>
    <t>Ввести ИНН инициатора проекта</t>
  </si>
  <si>
    <t>Ввести ИП/ООО</t>
  </si>
  <si>
    <t>УСН, Доходы</t>
  </si>
  <si>
    <t>УСН, Доходы минус расходы</t>
  </si>
  <si>
    <t>Общая система</t>
  </si>
  <si>
    <t>Патент</t>
  </si>
  <si>
    <t>НПД</t>
  </si>
  <si>
    <t>Новый</t>
  </si>
  <si>
    <t>Перевооружение</t>
  </si>
  <si>
    <t>Расширение</t>
  </si>
  <si>
    <t>Район, населенный пункт, улица, дом, помещение</t>
  </si>
  <si>
    <t>ОПИСАНИЕ ПРОЕКТА</t>
  </si>
  <si>
    <t>АНАЛИЗ РЫНКА</t>
  </si>
  <si>
    <t>Доля, %</t>
  </si>
  <si>
    <t>Цена, руб.</t>
  </si>
  <si>
    <t>Показатель</t>
  </si>
  <si>
    <t>Мес 1</t>
  </si>
  <si>
    <t>Мес 2</t>
  </si>
  <si>
    <t>Мес 3</t>
  </si>
  <si>
    <t>Мес 4</t>
  </si>
  <si>
    <t>Мес 5</t>
  </si>
  <si>
    <t>Мес 6</t>
  </si>
  <si>
    <t>Мес 7</t>
  </si>
  <si>
    <t>Мес 8</t>
  </si>
  <si>
    <t>Мес 9</t>
  </si>
  <si>
    <t>Мес 10</t>
  </si>
  <si>
    <t>Мес 11</t>
  </si>
  <si>
    <t>Мес 12</t>
  </si>
  <si>
    <t>Выручка, тыс. руб.</t>
  </si>
  <si>
    <t>МАРКЕТИНГОВАЯ СТРАТЕГИЯ И ПЛАН ПРОДАЖ</t>
  </si>
  <si>
    <t>Спецификация</t>
  </si>
  <si>
    <t>ИТОГО</t>
  </si>
  <si>
    <t>Кол-во</t>
  </si>
  <si>
    <t>Цена, тыс. руб.</t>
  </si>
  <si>
    <t>Возможный источник поставки</t>
  </si>
  <si>
    <t>-</t>
  </si>
  <si>
    <t>Приобретаемое имущество, сырье, услуги</t>
  </si>
  <si>
    <t>ИНВЕСТИЦИОННЫЙ ПЛАН И ДОРОЖНАЯ КАРТА РЕАЛИЗАЦИИ ПРОЕКТА</t>
  </si>
  <si>
    <t>Этап</t>
  </si>
  <si>
    <t>Начало</t>
  </si>
  <si>
    <t>Конец</t>
  </si>
  <si>
    <t>Результат</t>
  </si>
  <si>
    <t>1 день</t>
  </si>
  <si>
    <t>10 день</t>
  </si>
  <si>
    <t>20 день</t>
  </si>
  <si>
    <t>28 день</t>
  </si>
  <si>
    <t>ПРОИЗВОДСТВЕННЫЙ ПЛАН И КАЛЬКУЛЯЦИЯ СЕБЕСТОИМОСТИ</t>
  </si>
  <si>
    <t>С-стоимость, руб</t>
  </si>
  <si>
    <t>Нормы потребления на единицу продукции и калькуляция себестоимости представлены в следующей таблице</t>
  </si>
  <si>
    <t>Себестоимость, тыс. руб.</t>
  </si>
  <si>
    <t>ФИНАНСОВЫЙ ПЛАН</t>
  </si>
  <si>
    <t>Аренда</t>
  </si>
  <si>
    <t>Налог</t>
  </si>
  <si>
    <t>Финансовый результат</t>
  </si>
  <si>
    <t>Операционный денежный поток</t>
  </si>
  <si>
    <t>Инвестиционный денежный поток</t>
  </si>
  <si>
    <t>Денежный поток</t>
  </si>
  <si>
    <t>Нарастающим итогом</t>
  </si>
  <si>
    <t>2 ГОД</t>
  </si>
  <si>
    <t>3 ГОД</t>
  </si>
  <si>
    <t>Внутренняя норма доходности (3 года), %</t>
  </si>
  <si>
    <t>Срок окупаемости проекта, мес.</t>
  </si>
  <si>
    <t>Среднемесячная чистая прибыль в первые 12 мес. проекта, тыс. руб.</t>
  </si>
  <si>
    <t>Производственный план рассчитан в следующей таблице</t>
  </si>
  <si>
    <r>
      <t xml:space="preserve">Финансовый план рассчитан в следующей таблице в тысячах рублей
</t>
    </r>
    <r>
      <rPr>
        <b/>
        <sz val="12"/>
        <color theme="1"/>
        <rFont val="Times New Roman"/>
        <family val="1"/>
        <charset val="204"/>
      </rPr>
      <t>1 ГОД</t>
    </r>
  </si>
  <si>
    <t>Услуга</t>
  </si>
  <si>
    <t>Совокупный спрос, ед</t>
  </si>
  <si>
    <t>Доля рынка, %</t>
  </si>
  <si>
    <t>Клиентов, чел</t>
  </si>
  <si>
    <t>Выручка от оказания услуг</t>
  </si>
  <si>
    <t>Себестоимость услуг</t>
  </si>
  <si>
    <t>Прочие расходы (в т.ч. Реклама)</t>
  </si>
  <si>
    <t>Материалы, руб</t>
  </si>
  <si>
    <t>Амортизация оборудования, руб</t>
  </si>
  <si>
    <t>Специализированные магазины</t>
  </si>
  <si>
    <t>Студия маникюра и педикюра</t>
  </si>
  <si>
    <t>Оказание качественных услуг по  маникюру, педикюру и уходу за ногтями для жителей города Тихвина в шаговой доступности.</t>
  </si>
  <si>
    <t>Высокое качество оказываемых услуг, соблюдение санитарных норм, использование профессиональных материалов, индивидуальный подход к каждому клиенту, удобное расположение, возможность онлайн-записи.</t>
  </si>
  <si>
    <t>Проект направлен на удовлетворение устойчивого спроса на услуги ногтевого сервиса в городе Тихвине. Город с населением около 59 тыс. человек обладает стабильным спросом на услуги индустрии красоты. Существующие предложения представлены салонами красоты и частными мастерами, работающими преимущественно на дому. При этом сохраняется спрос на качественные услуги с соблюдением санитарных требований, комфортными условиями обслуживания и возможностью удобной записи.
Проект предполагает открытие студии маникюра и педикюра формата «услуги рядом с домом».
Целевая аудитория — женщины и мужчины в возрасте 18–60 лет, проживающие в Тихвине и заинтересованные в регулярном уходе за ногтями.
Основные этапы запуска:
- регистрация ИП, выбор системы налогообложения;
- поиск и аренда помещения площадью 15–25 кв. м;
- приобретение профессионального оборудования, мебели и расходных материалов;
- организация рабочего места мастера и зоны ожидания клиентов;
- настройка онлайн-записи;
- запуск рекламы в социальных сетях, на Авито, Яндекс.Картах и 2ГИС.</t>
  </si>
  <si>
    <t>Целевая аудитория: население Тихвина в возрасте 18–60 лет. Особый фокус — женщины 20–50 лет, офисные сотрудники, молодые мамы, студентки и женщины, регулярно пользующиеся услугами ногтевого сервиса.
Емкость рынка (оценочно):
Население Тихвина — около 59 000 человек.
Потенциальная целевая аудитория — около 15–18 тыс. человек.
Средняя периодичность посещения мастера составляет 1 раз в 3–4 недели.
Для новой студии прогнозируется постепенный выход на поток 3–6 клиентов в день, что составляет 90–180 посещений в месяц.
Исследования рынка услуг красоты показывают, что большинство клиентов становятся постоянными при высоком качестве услуг, соблюдении санитарных требований и удобной системе записи.
Выявленные возможности:
- стабильный спрос на услуги маникюра и педикюра;
- высокая доля повторных обращений;
- возможность формирования постоянной клиентской базы;
- удобное расположение студии в жилом районе;
- индивидуальный подход к каждому клиенту;
- возможность увеличения среднего чека за счет дополнительных услуг (дизайн ногтей, укрепление, уходовые процедуры).</t>
  </si>
  <si>
    <t>Учитывая конкурентное окружение в Тихвине (небольшие студии красоты и мастера, работающие на дому), предполагается реализация стратегии фокусировки на наиболее востребованных услугах ногтевого сервиса, повышении качества обслуживания и соблюдении санитарных требований.
Планируются к внедрению:
- регистрация на Авито, Яндекс.Услугах и 2ГИС;
- создание страницы в социальной сети ВКонтакте;
- оформление карточки организации в Яндекс.Картах;
- продвижение услуг через социальные сети;
- запуск таргетированной рекламы;
- размещение рекламы в жилых микрорайонах.</t>
  </si>
  <si>
    <t>Маникюр с покрытием гель-лак</t>
  </si>
  <si>
    <t>Маникюр без покрытия</t>
  </si>
  <si>
    <t>Педикюр с покрытием</t>
  </si>
  <si>
    <t>Педикюр без покрытия</t>
  </si>
  <si>
    <t>Снятие покрытия</t>
  </si>
  <si>
    <t>Дизайн ногтей</t>
  </si>
  <si>
    <t>Оценка объема спроса в размере 90–180 клиентов в месяц является консервативной расчетной моделью, используемой для целей бизнес-планирования.
Прогноз построен на постепенном формировании клиентской базы с выходом на поток 3–6 клиентов в день в течение первого года работы.
На практике показатели могут корректироваться в зависимости от эффективности рекламы, рекомендаций постоянных клиентов и сезонности спроса.</t>
  </si>
  <si>
    <t>Календарный план:
Неделя 1: регистрация ИП, окончательный выбор и бронирование помещения.
Неделя 2: заключение договора аренды, заказ и оплата оборудования, подготовка помещения.
Неделя 3: получение и установка оборудования, закупка стартового запаса расходных материалов.
Неделя 4: настройка рабочего места, запуск рекламы, открытие студии и прием первых клиентов.</t>
  </si>
  <si>
    <t>Маникюрный стол</t>
  </si>
  <si>
    <t xml:space="preserve">Профессиональный	</t>
  </si>
  <si>
    <t>Специализированные магазины, маркетплейсы</t>
  </si>
  <si>
    <t>Кресло клиента</t>
  </si>
  <si>
    <t xml:space="preserve">Регулируемое	</t>
  </si>
  <si>
    <t>Мебельные магазины</t>
  </si>
  <si>
    <t>Кресло мастер</t>
  </si>
  <si>
    <t xml:space="preserve">Эргономичное	</t>
  </si>
  <si>
    <t>Аппарат для маникюра и педикюра</t>
  </si>
  <si>
    <t>LED/UV-лампа</t>
  </si>
  <si>
    <t>Для полимеризации покрытий</t>
  </si>
  <si>
    <t>Сухожаровой шкаф</t>
  </si>
  <si>
    <t>Для стерилизации инструментов</t>
  </si>
  <si>
    <t>Ультразвуковая мойка</t>
  </si>
  <si>
    <t>Для очистки инструментов</t>
  </si>
  <si>
    <t xml:space="preserve">Вытяжка	</t>
  </si>
  <si>
    <t xml:space="preserve">Настольная	</t>
  </si>
  <si>
    <t>Набор инструментов</t>
  </si>
  <si>
    <t>Стартовый комплект</t>
  </si>
  <si>
    <t>Расходные материалы</t>
  </si>
  <si>
    <t>Базы, топы, гель-лаки, пилки, салфетки и др.</t>
  </si>
  <si>
    <t>Оптовые поставщики</t>
  </si>
  <si>
    <t>Онлайн-запись</t>
  </si>
  <si>
    <t>Подписка на сервис</t>
  </si>
  <si>
    <t>Онлайн-сервисы</t>
  </si>
  <si>
    <t>Рекламные услуги</t>
  </si>
  <si>
    <t>Продвижение на старте</t>
  </si>
  <si>
    <t>Рекламные площадки</t>
  </si>
  <si>
    <t>Для организации студии маникюра и педикюра необходимо помещение площадью 15–25 квадратных метров в городе Тихвине, аренда которого составляет порядка 15 000–25 000 рублей в месяц, при этом требуется гарантийный платеж в размере 100% месячной арендной платы.</t>
  </si>
  <si>
    <t>Регистрация деятельности</t>
  </si>
  <si>
    <t>5 день</t>
  </si>
  <si>
    <t>Зарегистрирован ИП</t>
  </si>
  <si>
    <t>Поиск и подбор помещения</t>
  </si>
  <si>
    <t>Выбрано помещение</t>
  </si>
  <si>
    <t>Заключение договора аренды</t>
  </si>
  <si>
    <t>8 день</t>
  </si>
  <si>
    <t>12 день</t>
  </si>
  <si>
    <t>Подписан договор аренды</t>
  </si>
  <si>
    <t>Закупка оборудования и материалов</t>
  </si>
  <si>
    <t>18 день</t>
  </si>
  <si>
    <t>Приобретено оборудование</t>
  </si>
  <si>
    <t>Подготовка помещения</t>
  </si>
  <si>
    <t>22 день</t>
  </si>
  <si>
    <t>Рабочее место полностью оборудовано</t>
  </si>
  <si>
    <t>Настройка оборудования и онлайн-записи</t>
  </si>
  <si>
    <t>25 день</t>
  </si>
  <si>
    <t>Студия готова к работе</t>
  </si>
  <si>
    <t>Запуск рекламы</t>
  </si>
  <si>
    <t>27 день</t>
  </si>
  <si>
    <t>Начато продвижение услуг</t>
  </si>
  <si>
    <t>Начало деятельности</t>
  </si>
  <si>
    <t>Приняты первые клиенты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</si>
</sst>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5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/>
    <xf numFmtId="164" fontId="6" fillId="2" borderId="0" xfId="0" applyNumberFormat="1" applyFont="1" applyFill="1"/>
    <xf numFmtId="0" fontId="6" fillId="2" borderId="0" xfId="0" applyFont="1" applyFill="1"/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0" fillId="2" borderId="13" xfId="0" applyFill="1" applyBorder="1" applyAlignment="1" applyProtection="1">
      <alignment vertical="center" wrapText="1"/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0" fillId="2" borderId="9" xfId="0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3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3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28" xfId="0" applyFont="1" applyFill="1" applyBorder="1" applyAlignment="1" applyProtection="1">
      <alignment horizontal="center" vertical="center" wrapText="1"/>
      <protection hidden="1"/>
    </xf>
    <xf numFmtId="0" fontId="3" fillId="4" borderId="29" xfId="0" applyFont="1" applyFill="1" applyBorder="1" applyAlignment="1" applyProtection="1">
      <alignment horizontal="center" vertical="center" wrapText="1"/>
      <protection hidden="1"/>
    </xf>
    <xf numFmtId="164" fontId="2" fillId="2" borderId="31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2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7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9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164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1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2" xfId="0" applyNumberFormat="1" applyFon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9" fontId="9" fillId="5" borderId="23" xfId="1" applyNumberFormat="1" applyFont="1" applyFill="1" applyBorder="1" applyAlignment="1" applyProtection="1">
      <alignment horizontal="center" vertical="center" wrapText="1"/>
      <protection locked="0" hidden="1"/>
    </xf>
    <xf numFmtId="9" fontId="9" fillId="5" borderId="15" xfId="1" applyNumberFormat="1" applyFont="1" applyFill="1" applyBorder="1" applyAlignment="1" applyProtection="1">
      <alignment horizontal="center" vertical="center" wrapText="1"/>
      <protection locked="0" hidden="1"/>
    </xf>
    <xf numFmtId="9" fontId="9" fillId="5" borderId="24" xfId="1" applyNumberFormat="1" applyFont="1" applyFill="1" applyBorder="1" applyAlignment="1" applyProtection="1">
      <alignment horizontal="center" vertical="center" wrapText="1"/>
      <protection locked="0" hidden="1"/>
    </xf>
    <xf numFmtId="9" fontId="3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top" wrapText="1"/>
      <protection locked="0" hidden="1"/>
    </xf>
    <xf numFmtId="0" fontId="0" fillId="5" borderId="4" xfId="0" applyFill="1" applyBorder="1" applyAlignment="1" applyProtection="1">
      <alignment vertical="top" wrapText="1"/>
      <protection locked="0" hidden="1"/>
    </xf>
    <xf numFmtId="0" fontId="0" fillId="5" borderId="5" xfId="0" applyFill="1" applyBorder="1" applyAlignment="1" applyProtection="1">
      <alignment vertical="top" wrapText="1"/>
      <protection locked="0" hidden="1"/>
    </xf>
    <xf numFmtId="0" fontId="2" fillId="5" borderId="13" xfId="0" applyFont="1" applyFill="1" applyBorder="1" applyAlignment="1" applyProtection="1">
      <alignment vertical="top" wrapText="1"/>
      <protection locked="0" hidden="1"/>
    </xf>
    <xf numFmtId="0" fontId="0" fillId="5" borderId="0" xfId="0" applyFill="1" applyAlignment="1" applyProtection="1">
      <alignment vertical="top" wrapText="1"/>
      <protection locked="0" hidden="1"/>
    </xf>
    <xf numFmtId="0" fontId="0" fillId="5" borderId="9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wrapText="1"/>
      <protection locked="0" hidden="1"/>
    </xf>
    <xf numFmtId="0" fontId="0" fillId="5" borderId="0" xfId="0" applyFill="1" applyAlignment="1" applyProtection="1">
      <alignment wrapText="1"/>
      <protection locked="0" hidden="1"/>
    </xf>
    <xf numFmtId="0" fontId="0" fillId="5" borderId="9" xfId="0" applyFill="1" applyBorder="1" applyAlignment="1" applyProtection="1">
      <alignment wrapText="1"/>
      <protection locked="0" hidden="1"/>
    </xf>
    <xf numFmtId="0" fontId="3" fillId="4" borderId="19" xfId="0" applyFont="1" applyFill="1" applyBorder="1" applyAlignment="1" applyProtection="1">
      <alignment horizontal="center" vertical="center" wrapText="1"/>
      <protection hidden="1"/>
    </xf>
    <xf numFmtId="0" fontId="2" fillId="5" borderId="17" xfId="0" applyFont="1" applyFill="1" applyBorder="1" applyAlignment="1" applyProtection="1">
      <alignment vertical="center" wrapText="1"/>
      <protection locked="0" hidden="1"/>
    </xf>
    <xf numFmtId="0" fontId="2" fillId="5" borderId="15" xfId="0" applyFont="1" applyFill="1" applyBorder="1" applyAlignment="1" applyProtection="1">
      <alignment vertical="center" wrapText="1"/>
      <protection locked="0" hidden="1"/>
    </xf>
    <xf numFmtId="0" fontId="2" fillId="5" borderId="16" xfId="0" applyFont="1" applyFill="1" applyBorder="1" applyAlignment="1" applyProtection="1">
      <alignment vertical="center" wrapText="1"/>
      <protection locked="0" hidden="1"/>
    </xf>
    <xf numFmtId="0" fontId="2" fillId="5" borderId="23" xfId="0" applyFont="1" applyFill="1" applyBorder="1" applyAlignment="1" applyProtection="1">
      <alignment horizontal="center" vertical="center" wrapText="1"/>
      <protection locked="0" hidden="1"/>
    </xf>
    <xf numFmtId="0" fontId="2" fillId="5" borderId="16" xfId="0" applyFont="1" applyFill="1" applyBorder="1" applyAlignment="1" applyProtection="1">
      <alignment horizontal="center" vertical="center" wrapText="1"/>
      <protection locked="0"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0" fontId="2" fillId="5" borderId="19" xfId="0" applyFont="1" applyFill="1" applyBorder="1" applyAlignment="1" applyProtection="1">
      <alignment vertical="center" wrapText="1"/>
      <protection locked="0" hidden="1"/>
    </xf>
    <xf numFmtId="0" fontId="0" fillId="5" borderId="14" xfId="0" applyFill="1" applyBorder="1" applyAlignment="1" applyProtection="1">
      <alignment vertical="center" wrapText="1"/>
      <protection locked="0" hidden="1"/>
    </xf>
    <xf numFmtId="0" fontId="8" fillId="5" borderId="14" xfId="0" applyFont="1" applyFill="1" applyBorder="1" applyAlignment="1" applyProtection="1">
      <alignment horizontal="center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9" fontId="0" fillId="5" borderId="14" xfId="0" applyNumberFormat="1" applyFill="1" applyBorder="1" applyAlignment="1" applyProtection="1">
      <alignment horizontal="center" vertical="center" wrapText="1"/>
      <protection locked="0" hidden="1"/>
    </xf>
    <xf numFmtId="0" fontId="0" fillId="5" borderId="18" xfId="0" applyFill="1" applyBorder="1" applyAlignment="1" applyProtection="1">
      <alignment horizontal="center" vertical="center" wrapText="1"/>
      <protection locked="0"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18" xfId="0" applyFont="1" applyBorder="1" applyAlignment="1" applyProtection="1">
      <alignment horizontal="center" vertical="center" wrapText="1"/>
      <protection hidden="1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3" fillId="2" borderId="17" xfId="0" applyFont="1" applyFill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0" fillId="5" borderId="15" xfId="0" applyFill="1" applyBorder="1" applyAlignment="1" applyProtection="1">
      <alignment vertical="center" wrapText="1"/>
      <protection locked="0" hidden="1"/>
    </xf>
    <xf numFmtId="0" fontId="0" fillId="5" borderId="16" xfId="0" applyFill="1" applyBorder="1" applyAlignment="1" applyProtection="1">
      <alignment vertical="center" wrapText="1"/>
      <protection locked="0" hidden="1"/>
    </xf>
    <xf numFmtId="9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9" fontId="2" fillId="5" borderId="16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24" xfId="0" applyFont="1" applyFill="1" applyBorder="1" applyAlignment="1" applyProtection="1">
      <alignment horizontal="center" vertical="center" wrapText="1"/>
      <protection locked="0" hidden="1"/>
    </xf>
    <xf numFmtId="0" fontId="7" fillId="5" borderId="17" xfId="0" applyFont="1" applyFill="1" applyBorder="1" applyAlignment="1">
      <alignment horizontal="left"/>
    </xf>
    <xf numFmtId="0" fontId="7" fillId="5" borderId="15" xfId="0" applyFont="1" applyFill="1" applyBorder="1" applyAlignment="1">
      <alignment horizontal="left"/>
    </xf>
    <xf numFmtId="0" fontId="7" fillId="5" borderId="16" xfId="0" applyFont="1" applyFill="1" applyBorder="1" applyAlignment="1">
      <alignment horizontal="left"/>
    </xf>
    <xf numFmtId="0" fontId="2" fillId="5" borderId="17" xfId="0" applyFont="1" applyFill="1" applyBorder="1" applyAlignment="1" applyProtection="1">
      <alignment horizontal="left" vertical="center" wrapText="1"/>
      <protection locked="0" hidden="1"/>
    </xf>
    <xf numFmtId="0" fontId="2" fillId="5" borderId="15" xfId="0" applyFont="1" applyFill="1" applyBorder="1" applyAlignment="1" applyProtection="1">
      <alignment horizontal="left" vertical="center" wrapText="1"/>
      <protection locked="0" hidden="1"/>
    </xf>
    <xf numFmtId="0" fontId="2" fillId="5" borderId="16" xfId="0" applyFont="1" applyFill="1" applyBorder="1" applyAlignment="1" applyProtection="1">
      <alignment horizontal="left" vertical="center" wrapText="1"/>
      <protection locked="0" hidden="1"/>
    </xf>
    <xf numFmtId="0" fontId="0" fillId="0" borderId="13" xfId="0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center" wrapText="1"/>
      <protection locked="0" hidden="1"/>
    </xf>
    <xf numFmtId="0" fontId="0" fillId="5" borderId="4" xfId="0" applyFill="1" applyBorder="1" applyAlignment="1" applyProtection="1">
      <alignment vertical="center" wrapText="1"/>
      <protection locked="0" hidden="1"/>
    </xf>
    <xf numFmtId="0" fontId="0" fillId="5" borderId="5" xfId="0" applyFill="1" applyBorder="1" applyAlignment="1" applyProtection="1">
      <alignment vertical="center" wrapText="1"/>
      <protection locked="0" hidden="1"/>
    </xf>
    <xf numFmtId="0" fontId="0" fillId="5" borderId="6" xfId="0" applyFill="1" applyBorder="1" applyAlignment="1" applyProtection="1">
      <alignment vertical="center" wrapText="1"/>
      <protection locked="0" hidden="1"/>
    </xf>
    <xf numFmtId="0" fontId="0" fillId="5" borderId="7" xfId="0" applyFill="1" applyBorder="1" applyAlignment="1" applyProtection="1">
      <alignment vertical="center" wrapText="1"/>
      <protection locked="0" hidden="1"/>
    </xf>
    <xf numFmtId="0" fontId="0" fillId="5" borderId="8" xfId="0" applyFill="1" applyBorder="1" applyAlignment="1" applyProtection="1">
      <alignment vertical="center" wrapText="1"/>
      <protection locked="0"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2" fillId="5" borderId="4" xfId="0" applyFont="1" applyFill="1" applyBorder="1" applyAlignment="1" applyProtection="1">
      <alignment vertical="top" wrapText="1"/>
      <protection locked="0"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0" fillId="5" borderId="4" xfId="0" applyFill="1" applyBorder="1" applyAlignment="1" applyProtection="1">
      <alignment vertical="center" wrapText="1"/>
      <protection locked="0"/>
    </xf>
    <xf numFmtId="0" fontId="0" fillId="5" borderId="5" xfId="0" applyFill="1" applyBorder="1" applyAlignment="1" applyProtection="1">
      <alignment vertical="center" wrapText="1"/>
      <protection locked="0"/>
    </xf>
    <xf numFmtId="0" fontId="0" fillId="5" borderId="6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right" vertical="center" wrapText="1"/>
      <protection hidden="1"/>
    </xf>
    <xf numFmtId="0" fontId="2" fillId="2" borderId="4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alignment horizontal="right" vertical="center" wrapText="1"/>
      <protection hidden="1"/>
    </xf>
    <xf numFmtId="0" fontId="0" fillId="0" borderId="5" xfId="0" applyBorder="1" applyAlignment="1" applyProtection="1">
      <alignment horizontal="right" vertical="center" wrapText="1"/>
      <protection hidden="1"/>
    </xf>
    <xf numFmtId="0" fontId="0" fillId="0" borderId="13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 wrapText="1"/>
      <protection hidden="1"/>
    </xf>
    <xf numFmtId="0" fontId="0" fillId="0" borderId="9" xfId="0" applyBorder="1" applyAlignment="1" applyProtection="1">
      <alignment horizontal="right" vertical="center" wrapText="1"/>
      <protection hidden="1"/>
    </xf>
    <xf numFmtId="0" fontId="2" fillId="2" borderId="0" xfId="0" applyFont="1" applyFill="1" applyAlignment="1" applyProtection="1">
      <alignment horizontal="right" vertical="center" wrapText="1"/>
      <protection locked="0" hidden="1"/>
    </xf>
    <xf numFmtId="0" fontId="0" fillId="0" borderId="0" xfId="0" applyAlignment="1" applyProtection="1">
      <alignment horizontal="right" vertical="center" wrapText="1"/>
      <protection locked="0" hidden="1"/>
    </xf>
    <xf numFmtId="0" fontId="0" fillId="0" borderId="9" xfId="0" applyBorder="1" applyAlignment="1" applyProtection="1">
      <alignment horizontal="right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39" xfId="0" applyBorder="1" applyAlignment="1" applyProtection="1">
      <alignment vertical="center" wrapText="1"/>
      <protection hidden="1"/>
    </xf>
    <xf numFmtId="0" fontId="2" fillId="5" borderId="15" xfId="0" applyFont="1" applyFill="1" applyBorder="1" applyAlignment="1" applyProtection="1">
      <alignment horizontal="center" vertical="center" wrapText="1"/>
      <protection locked="0" hidden="1"/>
    </xf>
    <xf numFmtId="0" fontId="0" fillId="5" borderId="14" xfId="0" applyFill="1" applyBorder="1" applyAlignment="1" applyProtection="1">
      <alignment horizontal="center" vertical="center" wrapText="1"/>
      <protection locked="0" hidden="1"/>
    </xf>
    <xf numFmtId="0" fontId="2" fillId="5" borderId="25" xfId="0" applyFont="1" applyFill="1" applyBorder="1" applyAlignment="1" applyProtection="1">
      <alignment vertical="top" wrapText="1"/>
      <protection locked="0" hidden="1"/>
    </xf>
    <xf numFmtId="0" fontId="0" fillId="5" borderId="2" xfId="0" applyFill="1" applyBorder="1" applyAlignment="1" applyProtection="1">
      <alignment vertical="top" wrapText="1"/>
      <protection locked="0" hidden="1"/>
    </xf>
    <xf numFmtId="0" fontId="0" fillId="5" borderId="26" xfId="0" applyFill="1" applyBorder="1" applyAlignment="1" applyProtection="1">
      <alignment vertical="top" wrapText="1"/>
      <protection locked="0" hidden="1"/>
    </xf>
    <xf numFmtId="1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5" xfId="0" applyFill="1" applyBorder="1" applyAlignment="1" applyProtection="1">
      <alignment horizontal="center" vertical="center" wrapText="1"/>
      <protection locked="0" hidden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1" fillId="4" borderId="18" xfId="0" applyFont="1" applyFill="1" applyBorder="1" applyAlignment="1" applyProtection="1">
      <alignment horizontal="center" vertical="center" wrapText="1"/>
      <protection hidden="1"/>
    </xf>
    <xf numFmtId="0" fontId="3" fillId="4" borderId="20" xfId="0" applyFont="1" applyFill="1" applyBorder="1" applyAlignment="1" applyProtection="1">
      <alignment vertical="center" wrapText="1"/>
      <protection hidden="1"/>
    </xf>
    <xf numFmtId="0" fontId="1" fillId="4" borderId="21" xfId="0" applyFont="1" applyFill="1" applyBorder="1" applyAlignment="1" applyProtection="1">
      <alignment vertical="center" wrapText="1"/>
      <protection hidden="1"/>
    </xf>
    <xf numFmtId="0" fontId="2" fillId="2" borderId="19" xfId="0" applyFont="1" applyFill="1" applyBorder="1" applyAlignment="1" applyProtection="1">
      <alignment horizontal="left" vertical="center" wrapText="1"/>
      <protection hidden="1"/>
    </xf>
    <xf numFmtId="0" fontId="0" fillId="0" borderId="14" xfId="0" applyBorder="1" applyAlignment="1" applyProtection="1">
      <alignment horizontal="left" vertical="center" wrapText="1"/>
      <protection hidden="1"/>
    </xf>
    <xf numFmtId="0" fontId="2" fillId="2" borderId="13" xfId="0" applyFont="1" applyFill="1" applyBorder="1" applyAlignment="1" applyProtection="1">
      <alignment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9" xfId="0" applyBorder="1" applyAlignment="1" applyProtection="1">
      <alignment vertical="top" wrapText="1"/>
      <protection hidden="1"/>
    </xf>
    <xf numFmtId="2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3" xfId="0" applyFont="1" applyFill="1" applyBorder="1" applyAlignment="1" applyProtection="1">
      <alignment vertical="top" wrapText="1"/>
      <protection hidden="1"/>
    </xf>
    <xf numFmtId="0" fontId="0" fillId="0" borderId="4" xfId="0" applyBorder="1" applyAlignment="1" applyProtection="1">
      <alignment vertical="top" wrapText="1"/>
      <protection hidden="1"/>
    </xf>
    <xf numFmtId="0" fontId="0" fillId="0" borderId="5" xfId="0" applyBorder="1" applyAlignment="1" applyProtection="1">
      <alignment vertical="top" wrapText="1"/>
      <protection hidden="1"/>
    </xf>
    <xf numFmtId="0" fontId="3" fillId="4" borderId="27" xfId="0" applyFont="1" applyFill="1" applyBorder="1" applyAlignment="1" applyProtection="1">
      <alignment horizontal="center" vertical="center" wrapText="1"/>
      <protection hidden="1"/>
    </xf>
    <xf numFmtId="0" fontId="1" fillId="4" borderId="28" xfId="0" applyFont="1" applyFill="1" applyBorder="1" applyAlignment="1" applyProtection="1">
      <alignment horizontal="center" vertical="center" wrapText="1"/>
      <protection hidden="1"/>
    </xf>
    <xf numFmtId="0" fontId="2" fillId="2" borderId="19" xfId="0" applyFont="1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2" fillId="2" borderId="30" xfId="0" applyFont="1" applyFill="1" applyBorder="1" applyAlignment="1" applyProtection="1">
      <alignment vertical="center" wrapText="1"/>
      <protection hidden="1"/>
    </xf>
    <xf numFmtId="0" fontId="0" fillId="0" borderId="31" xfId="0" applyBorder="1" applyAlignment="1" applyProtection="1">
      <alignment vertical="center" wrapText="1"/>
      <protection hidden="1"/>
    </xf>
    <xf numFmtId="0" fontId="3" fillId="4" borderId="36" xfId="0" applyFont="1" applyFill="1" applyBorder="1" applyAlignment="1" applyProtection="1">
      <alignment vertical="center" wrapText="1"/>
      <protection hidden="1"/>
    </xf>
    <xf numFmtId="0" fontId="1" fillId="4" borderId="37" xfId="0" applyFont="1" applyFill="1" applyBorder="1" applyAlignment="1" applyProtection="1">
      <alignment vertical="center" wrapText="1"/>
      <protection hidden="1"/>
    </xf>
    <xf numFmtId="0" fontId="3" fillId="4" borderId="27" xfId="0" applyFont="1" applyFill="1" applyBorder="1" applyAlignment="1" applyProtection="1">
      <alignment vertical="center" wrapText="1"/>
      <protection hidden="1"/>
    </xf>
    <xf numFmtId="0" fontId="1" fillId="4" borderId="28" xfId="0" applyFont="1" applyFill="1" applyBorder="1" applyAlignment="1" applyProtection="1">
      <alignment vertical="center" wrapText="1"/>
      <protection hidden="1"/>
    </xf>
    <xf numFmtId="0" fontId="2" fillId="2" borderId="33" xfId="0" applyFont="1" applyFill="1" applyBorder="1" applyAlignment="1" applyProtection="1">
      <alignment vertical="center" wrapText="1"/>
      <protection hidden="1"/>
    </xf>
    <xf numFmtId="0" fontId="0" fillId="0" borderId="34" xfId="0" applyBorder="1" applyAlignment="1" applyProtection="1">
      <alignment vertical="center" wrapText="1"/>
      <protection hidden="1"/>
    </xf>
    <xf numFmtId="0" fontId="0" fillId="0" borderId="35" xfId="0" applyBorder="1" applyAlignment="1" applyProtection="1">
      <alignment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vertical="center" wrapText="1"/>
      <protection hidden="1"/>
    </xf>
    <xf numFmtId="165" fontId="3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4" xfId="0" applyNumberFormat="1" applyFont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Border="1" applyAlignment="1" applyProtection="1">
      <alignment horizontal="center" vertical="center" wrapText="1"/>
      <protection hidden="1"/>
    </xf>
    <xf numFmtId="165" fontId="1" fillId="0" borderId="6" xfId="0" applyNumberFormat="1" applyFont="1" applyBorder="1" applyAlignment="1" applyProtection="1">
      <alignment horizontal="center" vertical="center" wrapText="1"/>
      <protection hidden="1"/>
    </xf>
    <xf numFmtId="165" fontId="1" fillId="0" borderId="7" xfId="0" applyNumberFormat="1" applyFont="1" applyBorder="1" applyAlignment="1" applyProtection="1">
      <alignment horizontal="center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 wrapText="1"/>
      <protection hidden="1"/>
    </xf>
    <xf numFmtId="0" fontId="2" fillId="4" borderId="20" xfId="0" applyFont="1" applyFill="1" applyBorder="1" applyAlignment="1" applyProtection="1">
      <alignment vertical="center" wrapText="1"/>
      <protection hidden="1"/>
    </xf>
    <xf numFmtId="0" fontId="0" fillId="4" borderId="21" xfId="0" applyFill="1" applyBorder="1" applyAlignment="1" applyProtection="1">
      <alignment vertical="center" wrapText="1"/>
      <protection hidden="1"/>
    </xf>
    <xf numFmtId="2" fontId="2" fillId="0" borderId="18" xfId="0" applyNumberFormat="1" applyFont="1" applyBorder="1" applyAlignment="1" applyProtection="1">
      <alignment horizontal="center" vertical="center" wrapText="1"/>
      <protection hidden="1"/>
    </xf>
    <xf numFmtId="2" fontId="2" fillId="2" borderId="23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24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horizontal="center" vertical="center" wrapText="1"/>
      <protection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284"/>
  <sheetViews>
    <sheetView tabSelected="1" topLeftCell="A245" zoomScale="87" zoomScaleNormal="87" workbookViewId="0">
      <selection activeCell="I83" sqref="I83:O84"/>
    </sheetView>
  </sheetViews>
  <sheetFormatPr defaultRowHeight="15.75" x14ac:dyDescent="0.25"/>
  <cols>
    <col min="1" max="2" width="9.140625" style="7"/>
    <col min="3" max="3" width="20.28515625" style="7" customWidth="1"/>
    <col min="4" max="4" width="13.140625" style="7" bestFit="1" customWidth="1"/>
    <col min="5" max="15" width="9.140625" style="7"/>
    <col min="16" max="16384" width="9.140625" style="1"/>
  </cols>
  <sheetData>
    <row r="1" spans="1:15" x14ac:dyDescent="0.25">
      <c r="A1" s="133" t="s">
        <v>0</v>
      </c>
      <c r="B1" s="134"/>
      <c r="C1" s="134"/>
      <c r="D1" s="134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6"/>
    </row>
    <row r="2" spans="1:15" x14ac:dyDescent="0.25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9"/>
    </row>
    <row r="3" spans="1:15" x14ac:dyDescent="0.25">
      <c r="A3" s="6"/>
      <c r="I3" s="140" t="s">
        <v>1</v>
      </c>
      <c r="J3" s="140"/>
      <c r="K3" s="140"/>
      <c r="L3" s="140"/>
      <c r="M3" s="141"/>
      <c r="N3" s="141"/>
      <c r="O3" s="142"/>
    </row>
    <row r="4" spans="1:15" x14ac:dyDescent="0.25">
      <c r="A4" s="6"/>
      <c r="O4" s="8"/>
    </row>
    <row r="5" spans="1:15" x14ac:dyDescent="0.25">
      <c r="A5" s="6"/>
      <c r="I5" s="146"/>
      <c r="J5" s="146"/>
      <c r="K5" s="146"/>
      <c r="L5" s="146"/>
      <c r="M5" s="147"/>
      <c r="N5" s="147"/>
      <c r="O5" s="148"/>
    </row>
    <row r="6" spans="1:15" x14ac:dyDescent="0.25">
      <c r="A6" s="6"/>
      <c r="I6" s="143" t="s">
        <v>2</v>
      </c>
      <c r="J6" s="143"/>
      <c r="K6" s="143"/>
      <c r="L6" s="143"/>
      <c r="M6" s="144"/>
      <c r="N6" s="144"/>
      <c r="O6" s="145"/>
    </row>
    <row r="7" spans="1:15" x14ac:dyDescent="0.25">
      <c r="A7" s="6"/>
      <c r="O7" s="8"/>
    </row>
    <row r="8" spans="1:15" ht="20.25" x14ac:dyDescent="0.25">
      <c r="A8" s="126" t="s">
        <v>19</v>
      </c>
      <c r="B8" s="127"/>
      <c r="C8" s="127"/>
      <c r="D8" s="127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9"/>
    </row>
    <row r="9" spans="1:15" x14ac:dyDescent="0.25">
      <c r="A9" s="130" t="str">
        <f>CONCATENATE("""",I50,"""")</f>
        <v>"Студия маникюра и педикюра"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2"/>
    </row>
    <row r="10" spans="1:15" x14ac:dyDescent="0.25">
      <c r="A10" s="130"/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2"/>
    </row>
    <row r="11" spans="1:15" ht="16.5" thickBot="1" x14ac:dyDescent="0.3">
      <c r="A11" s="130"/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2"/>
    </row>
    <row r="12" spans="1:15" ht="16.5" thickBot="1" x14ac:dyDescent="0.3">
      <c r="A12" s="105" t="s">
        <v>13</v>
      </c>
      <c r="B12" s="106"/>
      <c r="C12" s="106"/>
      <c r="D12" s="106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8"/>
    </row>
    <row r="13" spans="1:15" ht="16.5" thickBot="1" x14ac:dyDescent="0.3">
      <c r="A13" s="6"/>
      <c r="O13" s="8"/>
    </row>
    <row r="14" spans="1:15" x14ac:dyDescent="0.25">
      <c r="A14" s="79" t="s">
        <v>3</v>
      </c>
      <c r="B14" s="81"/>
      <c r="C14" s="81"/>
      <c r="D14" s="81"/>
      <c r="E14" s="80"/>
      <c r="F14" s="80"/>
      <c r="G14" s="80"/>
      <c r="I14" s="119"/>
      <c r="J14" s="120"/>
      <c r="K14" s="120"/>
      <c r="L14" s="120"/>
      <c r="M14" s="121"/>
      <c r="N14" s="121"/>
      <c r="O14" s="122"/>
    </row>
    <row r="15" spans="1:15" ht="16.5" thickBot="1" x14ac:dyDescent="0.3">
      <c r="A15" s="97"/>
      <c r="B15" s="80"/>
      <c r="C15" s="80"/>
      <c r="D15" s="80"/>
      <c r="E15" s="80"/>
      <c r="F15" s="80"/>
      <c r="G15" s="80"/>
      <c r="I15" s="123"/>
      <c r="J15" s="124"/>
      <c r="K15" s="124"/>
      <c r="L15" s="124"/>
      <c r="M15" s="124"/>
      <c r="N15" s="124"/>
      <c r="O15" s="125"/>
    </row>
    <row r="16" spans="1:15" ht="16.5" thickBot="1" x14ac:dyDescent="0.3">
      <c r="A16" s="6"/>
      <c r="O16" s="8"/>
    </row>
    <row r="17" spans="1:15" x14ac:dyDescent="0.25">
      <c r="A17" s="79" t="s">
        <v>4</v>
      </c>
      <c r="B17" s="81"/>
      <c r="C17" s="81"/>
      <c r="D17" s="81"/>
      <c r="E17" s="80"/>
      <c r="F17" s="80"/>
      <c r="G17" s="80"/>
      <c r="I17" s="119"/>
      <c r="J17" s="120"/>
      <c r="K17" s="120"/>
      <c r="L17" s="120"/>
      <c r="M17" s="121"/>
      <c r="N17" s="121"/>
      <c r="O17" s="122"/>
    </row>
    <row r="18" spans="1:15" ht="16.5" thickBot="1" x14ac:dyDescent="0.3">
      <c r="A18" s="97"/>
      <c r="B18" s="80"/>
      <c r="C18" s="80"/>
      <c r="D18" s="80"/>
      <c r="E18" s="80"/>
      <c r="F18" s="80"/>
      <c r="G18" s="80"/>
      <c r="I18" s="123"/>
      <c r="J18" s="124"/>
      <c r="K18" s="124"/>
      <c r="L18" s="124"/>
      <c r="M18" s="124"/>
      <c r="N18" s="124"/>
      <c r="O18" s="125"/>
    </row>
    <row r="19" spans="1:15" ht="16.5" thickBot="1" x14ac:dyDescent="0.3">
      <c r="A19" s="6"/>
      <c r="O19" s="8"/>
    </row>
    <row r="20" spans="1:15" x14ac:dyDescent="0.25">
      <c r="A20" s="79" t="s">
        <v>6</v>
      </c>
      <c r="B20" s="81"/>
      <c r="C20" s="81"/>
      <c r="D20" s="81"/>
      <c r="E20" s="80"/>
      <c r="F20" s="80"/>
      <c r="G20" s="80"/>
      <c r="I20" s="119"/>
      <c r="J20" s="120"/>
      <c r="K20" s="120"/>
      <c r="L20" s="120"/>
      <c r="M20" s="121"/>
      <c r="N20" s="121"/>
      <c r="O20" s="122"/>
    </row>
    <row r="21" spans="1:15" ht="16.5" thickBot="1" x14ac:dyDescent="0.3">
      <c r="A21" s="97"/>
      <c r="B21" s="80"/>
      <c r="C21" s="80"/>
      <c r="D21" s="80"/>
      <c r="E21" s="80"/>
      <c r="F21" s="80"/>
      <c r="G21" s="80"/>
      <c r="I21" s="123"/>
      <c r="J21" s="124"/>
      <c r="K21" s="124"/>
      <c r="L21" s="124"/>
      <c r="M21" s="124"/>
      <c r="N21" s="124"/>
      <c r="O21" s="125"/>
    </row>
    <row r="22" spans="1:15" ht="16.5" thickBot="1" x14ac:dyDescent="0.3">
      <c r="A22" s="6"/>
      <c r="O22" s="8"/>
    </row>
    <row r="23" spans="1:15" x14ac:dyDescent="0.25">
      <c r="A23" s="79" t="s">
        <v>7</v>
      </c>
      <c r="B23" s="81"/>
      <c r="C23" s="81"/>
      <c r="D23" s="81"/>
      <c r="E23" s="80"/>
      <c r="F23" s="80"/>
      <c r="G23" s="80"/>
      <c r="I23" s="119"/>
      <c r="J23" s="120"/>
      <c r="K23" s="120"/>
      <c r="L23" s="120"/>
      <c r="M23" s="121"/>
      <c r="N23" s="121"/>
      <c r="O23" s="122"/>
    </row>
    <row r="24" spans="1:15" ht="16.5" thickBot="1" x14ac:dyDescent="0.3">
      <c r="A24" s="97"/>
      <c r="B24" s="80"/>
      <c r="C24" s="80"/>
      <c r="D24" s="80"/>
      <c r="E24" s="80"/>
      <c r="F24" s="80"/>
      <c r="G24" s="80"/>
      <c r="I24" s="123"/>
      <c r="J24" s="124"/>
      <c r="K24" s="124"/>
      <c r="L24" s="124"/>
      <c r="M24" s="124"/>
      <c r="N24" s="124"/>
      <c r="O24" s="125"/>
    </row>
    <row r="25" spans="1:15" ht="16.5" thickBot="1" x14ac:dyDescent="0.3">
      <c r="A25" s="6"/>
      <c r="O25" s="8"/>
    </row>
    <row r="26" spans="1:15" x14ac:dyDescent="0.25">
      <c r="A26" s="79" t="s">
        <v>8</v>
      </c>
      <c r="B26" s="81"/>
      <c r="C26" s="81"/>
      <c r="D26" s="81"/>
      <c r="E26" s="80"/>
      <c r="F26" s="80"/>
      <c r="G26" s="80"/>
      <c r="I26" s="119"/>
      <c r="J26" s="120"/>
      <c r="K26" s="120"/>
      <c r="L26" s="120"/>
      <c r="M26" s="121"/>
      <c r="N26" s="121"/>
      <c r="O26" s="122"/>
    </row>
    <row r="27" spans="1:15" ht="16.5" thickBot="1" x14ac:dyDescent="0.3">
      <c r="A27" s="97"/>
      <c r="B27" s="80"/>
      <c r="C27" s="80"/>
      <c r="D27" s="80"/>
      <c r="E27" s="80"/>
      <c r="F27" s="80"/>
      <c r="G27" s="80"/>
      <c r="I27" s="123"/>
      <c r="J27" s="124"/>
      <c r="K27" s="124"/>
      <c r="L27" s="124"/>
      <c r="M27" s="124"/>
      <c r="N27" s="124"/>
      <c r="O27" s="125"/>
    </row>
    <row r="28" spans="1:15" ht="16.5" thickBot="1" x14ac:dyDescent="0.3">
      <c r="A28" s="6"/>
      <c r="O28" s="8"/>
    </row>
    <row r="29" spans="1:15" x14ac:dyDescent="0.25">
      <c r="A29" s="79" t="s">
        <v>5</v>
      </c>
      <c r="B29" s="81"/>
      <c r="C29" s="81"/>
      <c r="D29" s="81"/>
      <c r="E29" s="80"/>
      <c r="F29" s="80"/>
      <c r="G29" s="80"/>
      <c r="I29" s="119"/>
      <c r="J29" s="120"/>
      <c r="K29" s="120"/>
      <c r="L29" s="120"/>
      <c r="M29" s="121"/>
      <c r="N29" s="121"/>
      <c r="O29" s="122"/>
    </row>
    <row r="30" spans="1:15" ht="16.5" thickBot="1" x14ac:dyDescent="0.3">
      <c r="A30" s="97"/>
      <c r="B30" s="80"/>
      <c r="C30" s="80"/>
      <c r="D30" s="80"/>
      <c r="E30" s="80"/>
      <c r="F30" s="80"/>
      <c r="G30" s="80"/>
      <c r="I30" s="123"/>
      <c r="J30" s="124"/>
      <c r="K30" s="124"/>
      <c r="L30" s="124"/>
      <c r="M30" s="124"/>
      <c r="N30" s="124"/>
      <c r="O30" s="125"/>
    </row>
    <row r="31" spans="1:15" ht="16.5" thickBot="1" x14ac:dyDescent="0.3">
      <c r="A31" s="6"/>
      <c r="O31" s="8"/>
    </row>
    <row r="32" spans="1:15" x14ac:dyDescent="0.25">
      <c r="A32" s="79" t="s">
        <v>9</v>
      </c>
      <c r="B32" s="81"/>
      <c r="C32" s="81"/>
      <c r="D32" s="81"/>
      <c r="E32" s="80"/>
      <c r="F32" s="80"/>
      <c r="G32" s="80"/>
      <c r="I32" s="119"/>
      <c r="J32" s="120"/>
      <c r="K32" s="120"/>
      <c r="L32" s="120"/>
      <c r="M32" s="121"/>
      <c r="N32" s="121"/>
      <c r="O32" s="122"/>
    </row>
    <row r="33" spans="1:15" ht="16.5" thickBot="1" x14ac:dyDescent="0.3">
      <c r="A33" s="97"/>
      <c r="B33" s="80"/>
      <c r="C33" s="80"/>
      <c r="D33" s="80"/>
      <c r="E33" s="80"/>
      <c r="F33" s="80"/>
      <c r="G33" s="80"/>
      <c r="I33" s="123"/>
      <c r="J33" s="124"/>
      <c r="K33" s="124"/>
      <c r="L33" s="124"/>
      <c r="M33" s="124"/>
      <c r="N33" s="124"/>
      <c r="O33" s="125"/>
    </row>
    <row r="34" spans="1:15" ht="16.5" thickBot="1" x14ac:dyDescent="0.3">
      <c r="A34" s="6"/>
      <c r="O34" s="8"/>
    </row>
    <row r="35" spans="1:15" x14ac:dyDescent="0.25">
      <c r="A35" s="79" t="s">
        <v>10</v>
      </c>
      <c r="B35" s="81"/>
      <c r="C35" s="81"/>
      <c r="D35" s="81"/>
      <c r="E35" s="80"/>
      <c r="F35" s="80"/>
      <c r="G35" s="80"/>
      <c r="I35" s="119"/>
      <c r="J35" s="120"/>
      <c r="K35" s="120"/>
      <c r="L35" s="120"/>
      <c r="M35" s="121"/>
      <c r="N35" s="121"/>
      <c r="O35" s="122"/>
    </row>
    <row r="36" spans="1:15" ht="16.5" thickBot="1" x14ac:dyDescent="0.3">
      <c r="A36" s="97"/>
      <c r="B36" s="80"/>
      <c r="C36" s="80"/>
      <c r="D36" s="80"/>
      <c r="E36" s="80"/>
      <c r="F36" s="80"/>
      <c r="G36" s="80"/>
      <c r="I36" s="123"/>
      <c r="J36" s="124"/>
      <c r="K36" s="124"/>
      <c r="L36" s="124"/>
      <c r="M36" s="124"/>
      <c r="N36" s="124"/>
      <c r="O36" s="125"/>
    </row>
    <row r="37" spans="1:15" ht="16.5" thickBot="1" x14ac:dyDescent="0.3">
      <c r="A37" s="6"/>
      <c r="O37" s="8"/>
    </row>
    <row r="38" spans="1:15" x14ac:dyDescent="0.25">
      <c r="A38" s="79" t="s">
        <v>11</v>
      </c>
      <c r="B38" s="81"/>
      <c r="C38" s="81"/>
      <c r="D38" s="81"/>
      <c r="E38" s="80"/>
      <c r="F38" s="80"/>
      <c r="G38" s="80"/>
      <c r="I38" s="119"/>
      <c r="J38" s="120"/>
      <c r="K38" s="120"/>
      <c r="L38" s="120"/>
      <c r="M38" s="121"/>
      <c r="N38" s="121"/>
      <c r="O38" s="122"/>
    </row>
    <row r="39" spans="1:15" ht="16.5" thickBot="1" x14ac:dyDescent="0.3">
      <c r="A39" s="97"/>
      <c r="B39" s="80"/>
      <c r="C39" s="80"/>
      <c r="D39" s="80"/>
      <c r="E39" s="80"/>
      <c r="F39" s="80"/>
      <c r="G39" s="80"/>
      <c r="I39" s="123"/>
      <c r="J39" s="124"/>
      <c r="K39" s="124"/>
      <c r="L39" s="124"/>
      <c r="M39" s="124"/>
      <c r="N39" s="124"/>
      <c r="O39" s="125"/>
    </row>
    <row r="40" spans="1:15" ht="16.5" thickBot="1" x14ac:dyDescent="0.3">
      <c r="A40" s="6"/>
      <c r="O40" s="8"/>
    </row>
    <row r="41" spans="1:15" ht="15.75" customHeight="1" x14ac:dyDescent="0.25">
      <c r="A41" s="79" t="s">
        <v>12</v>
      </c>
      <c r="B41" s="81"/>
      <c r="C41" s="81"/>
      <c r="D41" s="81"/>
      <c r="E41" s="80"/>
      <c r="F41" s="80"/>
      <c r="G41" s="80"/>
      <c r="I41" s="119"/>
      <c r="J41" s="120"/>
      <c r="K41" s="120"/>
      <c r="L41" s="120"/>
      <c r="M41" s="121"/>
      <c r="N41" s="121"/>
      <c r="O41" s="122"/>
    </row>
    <row r="42" spans="1:15" ht="16.5" thickBot="1" x14ac:dyDescent="0.3">
      <c r="A42" s="97"/>
      <c r="B42" s="80"/>
      <c r="C42" s="80"/>
      <c r="D42" s="80"/>
      <c r="E42" s="80"/>
      <c r="F42" s="80"/>
      <c r="G42" s="80"/>
      <c r="I42" s="123"/>
      <c r="J42" s="124"/>
      <c r="K42" s="124"/>
      <c r="L42" s="124"/>
      <c r="M42" s="124"/>
      <c r="N42" s="124"/>
      <c r="O42" s="125"/>
    </row>
    <row r="43" spans="1:15" ht="16.5" thickBot="1" x14ac:dyDescent="0.3">
      <c r="A43" s="6"/>
      <c r="O43" s="8"/>
    </row>
    <row r="44" spans="1:15" x14ac:dyDescent="0.25">
      <c r="A44" s="79" t="s">
        <v>21</v>
      </c>
      <c r="B44" s="81"/>
      <c r="C44" s="81"/>
      <c r="D44" s="81"/>
      <c r="E44" s="80"/>
      <c r="F44" s="80"/>
      <c r="G44" s="80"/>
      <c r="I44" s="119"/>
      <c r="J44" s="120"/>
      <c r="K44" s="120"/>
      <c r="L44" s="120"/>
      <c r="M44" s="121"/>
      <c r="N44" s="121"/>
      <c r="O44" s="122"/>
    </row>
    <row r="45" spans="1:15" ht="16.5" thickBot="1" x14ac:dyDescent="0.3">
      <c r="A45" s="97"/>
      <c r="B45" s="80"/>
      <c r="C45" s="80"/>
      <c r="D45" s="80"/>
      <c r="E45" s="80"/>
      <c r="F45" s="80"/>
      <c r="G45" s="80"/>
      <c r="I45" s="123"/>
      <c r="J45" s="124"/>
      <c r="K45" s="124"/>
      <c r="L45" s="124"/>
      <c r="M45" s="124"/>
      <c r="N45" s="124"/>
      <c r="O45" s="125"/>
    </row>
    <row r="46" spans="1:15" ht="16.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</row>
    <row r="47" spans="1:15" ht="16.5" thickBot="1" x14ac:dyDescent="0.3">
      <c r="A47" s="6"/>
      <c r="O47" s="8"/>
    </row>
    <row r="48" spans="1:15" ht="16.5" thickBot="1" x14ac:dyDescent="0.3">
      <c r="A48" s="105" t="s">
        <v>14</v>
      </c>
      <c r="B48" s="106"/>
      <c r="C48" s="106"/>
      <c r="D48" s="106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8"/>
    </row>
    <row r="49" spans="1:15" ht="16.5" thickBot="1" x14ac:dyDescent="0.3">
      <c r="A49" s="6"/>
      <c r="O49" s="8"/>
    </row>
    <row r="50" spans="1:15" x14ac:dyDescent="0.25">
      <c r="A50" s="79" t="s">
        <v>15</v>
      </c>
      <c r="B50" s="81"/>
      <c r="C50" s="81"/>
      <c r="D50" s="81"/>
      <c r="E50" s="80"/>
      <c r="F50" s="80"/>
      <c r="G50" s="80"/>
      <c r="I50" s="98" t="s">
        <v>104</v>
      </c>
      <c r="J50" s="99"/>
      <c r="K50" s="99"/>
      <c r="L50" s="99"/>
      <c r="M50" s="100"/>
      <c r="N50" s="100"/>
      <c r="O50" s="101"/>
    </row>
    <row r="51" spans="1:15" ht="16.5" thickBot="1" x14ac:dyDescent="0.3">
      <c r="A51" s="97"/>
      <c r="B51" s="80"/>
      <c r="C51" s="80"/>
      <c r="D51" s="80"/>
      <c r="E51" s="80"/>
      <c r="F51" s="80"/>
      <c r="G51" s="80"/>
      <c r="I51" s="102"/>
      <c r="J51" s="103"/>
      <c r="K51" s="103"/>
      <c r="L51" s="103"/>
      <c r="M51" s="103"/>
      <c r="N51" s="103"/>
      <c r="O51" s="104"/>
    </row>
    <row r="52" spans="1:15" ht="16.5" thickBot="1" x14ac:dyDescent="0.3">
      <c r="A52" s="6"/>
      <c r="O52" s="8"/>
    </row>
    <row r="53" spans="1:15" x14ac:dyDescent="0.25">
      <c r="A53" s="79" t="s">
        <v>16</v>
      </c>
      <c r="B53" s="81"/>
      <c r="C53" s="81"/>
      <c r="D53" s="81"/>
      <c r="E53" s="80"/>
      <c r="F53" s="80"/>
      <c r="G53" s="80"/>
      <c r="I53" s="98" t="s">
        <v>29</v>
      </c>
      <c r="J53" s="99"/>
      <c r="K53" s="99"/>
      <c r="L53" s="99"/>
      <c r="M53" s="100"/>
      <c r="N53" s="100"/>
      <c r="O53" s="101"/>
    </row>
    <row r="54" spans="1:15" ht="16.5" thickBot="1" x14ac:dyDescent="0.3">
      <c r="A54" s="97"/>
      <c r="B54" s="80"/>
      <c r="C54" s="80"/>
      <c r="D54" s="80"/>
      <c r="E54" s="80"/>
      <c r="F54" s="80"/>
      <c r="G54" s="80"/>
      <c r="I54" s="102"/>
      <c r="J54" s="103"/>
      <c r="K54" s="103"/>
      <c r="L54" s="103"/>
      <c r="M54" s="103"/>
      <c r="N54" s="103"/>
      <c r="O54" s="104"/>
    </row>
    <row r="55" spans="1:15" ht="16.5" thickBot="1" x14ac:dyDescent="0.3">
      <c r="A55" s="6"/>
      <c r="O55" s="8"/>
    </row>
    <row r="56" spans="1:15" x14ac:dyDescent="0.25">
      <c r="A56" s="79" t="s">
        <v>17</v>
      </c>
      <c r="B56" s="81"/>
      <c r="C56" s="81"/>
      <c r="D56" s="81"/>
      <c r="E56" s="80"/>
      <c r="F56" s="80"/>
      <c r="G56" s="80"/>
      <c r="I56" s="98" t="s">
        <v>30</v>
      </c>
      <c r="J56" s="99"/>
      <c r="K56" s="99"/>
      <c r="L56" s="99"/>
      <c r="M56" s="100"/>
      <c r="N56" s="100"/>
      <c r="O56" s="101"/>
    </row>
    <row r="57" spans="1:15" ht="16.5" thickBot="1" x14ac:dyDescent="0.3">
      <c r="A57" s="97"/>
      <c r="B57" s="80"/>
      <c r="C57" s="80"/>
      <c r="D57" s="80"/>
      <c r="E57" s="80"/>
      <c r="F57" s="80"/>
      <c r="G57" s="80"/>
      <c r="I57" s="102"/>
      <c r="J57" s="103"/>
      <c r="K57" s="103"/>
      <c r="L57" s="103"/>
      <c r="M57" s="103"/>
      <c r="N57" s="103"/>
      <c r="O57" s="104"/>
    </row>
    <row r="58" spans="1:15" ht="16.5" thickBot="1" x14ac:dyDescent="0.3">
      <c r="A58" s="6"/>
      <c r="O58" s="8"/>
    </row>
    <row r="59" spans="1:15" x14ac:dyDescent="0.25">
      <c r="A59" s="79" t="s">
        <v>18</v>
      </c>
      <c r="B59" s="81"/>
      <c r="C59" s="81"/>
      <c r="D59" s="81"/>
      <c r="E59" s="80"/>
      <c r="F59" s="80"/>
      <c r="G59" s="80"/>
      <c r="I59" s="98" t="s">
        <v>31</v>
      </c>
      <c r="J59" s="99"/>
      <c r="K59" s="99"/>
      <c r="L59" s="99"/>
      <c r="M59" s="100"/>
      <c r="N59" s="100"/>
      <c r="O59" s="101"/>
    </row>
    <row r="60" spans="1:15" ht="16.5" thickBot="1" x14ac:dyDescent="0.3">
      <c r="A60" s="97"/>
      <c r="B60" s="80"/>
      <c r="C60" s="80"/>
      <c r="D60" s="80"/>
      <c r="E60" s="80"/>
      <c r="F60" s="80"/>
      <c r="G60" s="80"/>
      <c r="I60" s="102"/>
      <c r="J60" s="103"/>
      <c r="K60" s="103"/>
      <c r="L60" s="103"/>
      <c r="M60" s="103"/>
      <c r="N60" s="103"/>
      <c r="O60" s="104"/>
    </row>
    <row r="61" spans="1:15" ht="16.5" thickBot="1" x14ac:dyDescent="0.3">
      <c r="A61" s="6"/>
      <c r="O61" s="8"/>
    </row>
    <row r="62" spans="1:15" x14ac:dyDescent="0.25">
      <c r="A62" s="79" t="s">
        <v>20</v>
      </c>
      <c r="B62" s="81"/>
      <c r="C62" s="81"/>
      <c r="D62" s="81"/>
      <c r="E62" s="80"/>
      <c r="F62" s="80"/>
      <c r="G62" s="80"/>
      <c r="I62" s="98" t="s">
        <v>39</v>
      </c>
      <c r="J62" s="99"/>
      <c r="K62" s="99"/>
      <c r="L62" s="99"/>
      <c r="M62" s="100"/>
      <c r="N62" s="100"/>
      <c r="O62" s="101"/>
    </row>
    <row r="63" spans="1:15" ht="16.5" thickBot="1" x14ac:dyDescent="0.3">
      <c r="A63" s="97"/>
      <c r="B63" s="80"/>
      <c r="C63" s="80"/>
      <c r="D63" s="80"/>
      <c r="E63" s="80"/>
      <c r="F63" s="80"/>
      <c r="G63" s="80"/>
      <c r="I63" s="102"/>
      <c r="J63" s="103"/>
      <c r="K63" s="103"/>
      <c r="L63" s="103"/>
      <c r="M63" s="103"/>
      <c r="N63" s="103"/>
      <c r="O63" s="104"/>
    </row>
    <row r="64" spans="1:15" ht="16.5" thickBot="1" x14ac:dyDescent="0.3">
      <c r="A64" s="6"/>
      <c r="O64" s="8"/>
    </row>
    <row r="65" spans="1:15" x14ac:dyDescent="0.25">
      <c r="A65" s="79" t="s">
        <v>22</v>
      </c>
      <c r="B65" s="81"/>
      <c r="C65" s="81"/>
      <c r="D65" s="81"/>
      <c r="E65" s="80"/>
      <c r="F65" s="80"/>
      <c r="G65" s="80"/>
      <c r="I65" s="98" t="s">
        <v>36</v>
      </c>
      <c r="J65" s="99"/>
      <c r="K65" s="99"/>
      <c r="L65" s="99"/>
      <c r="M65" s="100"/>
      <c r="N65" s="100"/>
      <c r="O65" s="101"/>
    </row>
    <row r="66" spans="1:15" ht="16.5" thickBot="1" x14ac:dyDescent="0.3">
      <c r="A66" s="97"/>
      <c r="B66" s="80"/>
      <c r="C66" s="80"/>
      <c r="D66" s="80"/>
      <c r="E66" s="80"/>
      <c r="F66" s="80"/>
      <c r="G66" s="80"/>
      <c r="I66" s="102"/>
      <c r="J66" s="103"/>
      <c r="K66" s="103"/>
      <c r="L66" s="103"/>
      <c r="M66" s="103"/>
      <c r="N66" s="103"/>
      <c r="O66" s="104"/>
    </row>
    <row r="67" spans="1:15" ht="16.5" thickBot="1" x14ac:dyDescent="0.3">
      <c r="A67" s="6"/>
      <c r="O67" s="8"/>
    </row>
    <row r="68" spans="1:15" x14ac:dyDescent="0.25">
      <c r="A68" s="79" t="s">
        <v>23</v>
      </c>
      <c r="B68" s="81"/>
      <c r="C68" s="81"/>
      <c r="D68" s="81"/>
      <c r="E68" s="80"/>
      <c r="F68" s="80"/>
      <c r="G68" s="80"/>
      <c r="I68" s="98" t="s">
        <v>105</v>
      </c>
      <c r="J68" s="99"/>
      <c r="K68" s="99"/>
      <c r="L68" s="99"/>
      <c r="M68" s="100"/>
      <c r="N68" s="100"/>
      <c r="O68" s="101"/>
    </row>
    <row r="69" spans="1:15" ht="28.5" customHeight="1" thickBot="1" x14ac:dyDescent="0.3">
      <c r="A69" s="97"/>
      <c r="B69" s="80"/>
      <c r="C69" s="80"/>
      <c r="D69" s="80"/>
      <c r="E69" s="80"/>
      <c r="F69" s="80"/>
      <c r="G69" s="80"/>
      <c r="I69" s="102"/>
      <c r="J69" s="103"/>
      <c r="K69" s="103"/>
      <c r="L69" s="103"/>
      <c r="M69" s="103"/>
      <c r="N69" s="103"/>
      <c r="O69" s="104"/>
    </row>
    <row r="70" spans="1:15" ht="16.5" thickBot="1" x14ac:dyDescent="0.3">
      <c r="A70" s="6"/>
      <c r="O70" s="8"/>
    </row>
    <row r="71" spans="1:15" x14ac:dyDescent="0.25">
      <c r="A71" s="79" t="s">
        <v>26</v>
      </c>
      <c r="B71" s="81"/>
      <c r="C71" s="81"/>
      <c r="D71" s="81"/>
      <c r="E71" s="80"/>
      <c r="F71" s="80"/>
      <c r="G71" s="80"/>
      <c r="I71" s="98" t="s">
        <v>106</v>
      </c>
      <c r="J71" s="99"/>
      <c r="K71" s="99"/>
      <c r="L71" s="99"/>
      <c r="M71" s="100"/>
      <c r="N71" s="100"/>
      <c r="O71" s="101"/>
    </row>
    <row r="72" spans="1:15" ht="64.5" customHeight="1" thickBot="1" x14ac:dyDescent="0.3">
      <c r="A72" s="97"/>
      <c r="B72" s="80"/>
      <c r="C72" s="80"/>
      <c r="D72" s="80"/>
      <c r="E72" s="80"/>
      <c r="F72" s="80"/>
      <c r="G72" s="80"/>
      <c r="I72" s="102"/>
      <c r="J72" s="103"/>
      <c r="K72" s="103"/>
      <c r="L72" s="103"/>
      <c r="M72" s="103"/>
      <c r="N72" s="103"/>
      <c r="O72" s="104"/>
    </row>
    <row r="73" spans="1:15" ht="16.5" thickBot="1" x14ac:dyDescent="0.3">
      <c r="A73" s="6"/>
      <c r="O73" s="8"/>
    </row>
    <row r="74" spans="1:15" ht="15.75" customHeight="1" x14ac:dyDescent="0.25">
      <c r="A74" s="79" t="s">
        <v>24</v>
      </c>
      <c r="B74" s="81"/>
      <c r="C74" s="81"/>
      <c r="D74" s="81"/>
      <c r="E74" s="80"/>
      <c r="F74" s="80"/>
      <c r="G74" s="80"/>
      <c r="I74" s="118">
        <f>-MIN(D250:O250)</f>
        <v>157.15600000000001</v>
      </c>
      <c r="J74" s="111"/>
      <c r="K74" s="111"/>
      <c r="L74" s="111"/>
      <c r="M74" s="112"/>
      <c r="N74" s="112"/>
      <c r="O74" s="113"/>
    </row>
    <row r="75" spans="1:15" ht="16.5" thickBot="1" x14ac:dyDescent="0.3">
      <c r="A75" s="97"/>
      <c r="B75" s="80"/>
      <c r="C75" s="80"/>
      <c r="D75" s="80"/>
      <c r="E75" s="80"/>
      <c r="F75" s="80"/>
      <c r="G75" s="80"/>
      <c r="I75" s="114"/>
      <c r="J75" s="115"/>
      <c r="K75" s="115"/>
      <c r="L75" s="115"/>
      <c r="M75" s="115"/>
      <c r="N75" s="115"/>
      <c r="O75" s="116"/>
    </row>
    <row r="76" spans="1:15" ht="16.5" thickBot="1" x14ac:dyDescent="0.3">
      <c r="A76" s="6"/>
      <c r="O76" s="8"/>
    </row>
    <row r="77" spans="1:15" ht="15.75" customHeight="1" x14ac:dyDescent="0.25">
      <c r="A77" s="79" t="s">
        <v>25</v>
      </c>
      <c r="B77" s="81"/>
      <c r="C77" s="81"/>
      <c r="D77" s="81"/>
      <c r="E77" s="80"/>
      <c r="F77" s="80"/>
      <c r="G77" s="80"/>
      <c r="I77" s="118">
        <f>I74</f>
        <v>157.15600000000001</v>
      </c>
      <c r="J77" s="111"/>
      <c r="K77" s="111"/>
      <c r="L77" s="111"/>
      <c r="M77" s="112"/>
      <c r="N77" s="112"/>
      <c r="O77" s="113"/>
    </row>
    <row r="78" spans="1:15" ht="16.5" thickBot="1" x14ac:dyDescent="0.3">
      <c r="A78" s="97"/>
      <c r="B78" s="80"/>
      <c r="C78" s="80"/>
      <c r="D78" s="80"/>
      <c r="E78" s="80"/>
      <c r="F78" s="80"/>
      <c r="G78" s="80"/>
      <c r="I78" s="114"/>
      <c r="J78" s="115"/>
      <c r="K78" s="115"/>
      <c r="L78" s="115"/>
      <c r="M78" s="115"/>
      <c r="N78" s="115"/>
      <c r="O78" s="116"/>
    </row>
    <row r="79" spans="1:15" ht="16.5" thickBot="1" x14ac:dyDescent="0.3">
      <c r="A79" s="6"/>
      <c r="O79" s="8"/>
    </row>
    <row r="80" spans="1:15" x14ac:dyDescent="0.25">
      <c r="A80" s="79" t="s">
        <v>90</v>
      </c>
      <c r="B80" s="81"/>
      <c r="C80" s="81"/>
      <c r="D80" s="81"/>
      <c r="E80" s="80"/>
      <c r="F80" s="80"/>
      <c r="G80" s="80"/>
      <c r="I80" s="110">
        <f>I280</f>
        <v>5</v>
      </c>
      <c r="J80" s="111"/>
      <c r="K80" s="111"/>
      <c r="L80" s="111"/>
      <c r="M80" s="112"/>
      <c r="N80" s="112"/>
      <c r="O80" s="113"/>
    </row>
    <row r="81" spans="1:15" ht="16.5" thickBot="1" x14ac:dyDescent="0.3">
      <c r="A81" s="97"/>
      <c r="B81" s="80"/>
      <c r="C81" s="80"/>
      <c r="D81" s="80"/>
      <c r="E81" s="80"/>
      <c r="F81" s="80"/>
      <c r="G81" s="80"/>
      <c r="I81" s="114"/>
      <c r="J81" s="115"/>
      <c r="K81" s="115"/>
      <c r="L81" s="115"/>
      <c r="M81" s="115"/>
      <c r="N81" s="115"/>
      <c r="O81" s="116"/>
    </row>
    <row r="82" spans="1:15" ht="16.5" thickBot="1" x14ac:dyDescent="0.3">
      <c r="A82" s="6"/>
      <c r="O82" s="8"/>
    </row>
    <row r="83" spans="1:15" x14ac:dyDescent="0.25">
      <c r="A83" s="79" t="s">
        <v>89</v>
      </c>
      <c r="B83" s="81"/>
      <c r="C83" s="81"/>
      <c r="D83" s="81"/>
      <c r="E83" s="80"/>
      <c r="F83" s="80"/>
      <c r="G83" s="80"/>
      <c r="I83" s="117">
        <f>I283</f>
        <v>3.9114696551067301</v>
      </c>
      <c r="J83" s="111"/>
      <c r="K83" s="111"/>
      <c r="L83" s="111"/>
      <c r="M83" s="112"/>
      <c r="N83" s="112"/>
      <c r="O83" s="113"/>
    </row>
    <row r="84" spans="1:15" ht="16.5" thickBot="1" x14ac:dyDescent="0.3">
      <c r="A84" s="97"/>
      <c r="B84" s="80"/>
      <c r="C84" s="80"/>
      <c r="D84" s="80"/>
      <c r="E84" s="80"/>
      <c r="F84" s="80"/>
      <c r="G84" s="80"/>
      <c r="I84" s="114"/>
      <c r="J84" s="115"/>
      <c r="K84" s="115"/>
      <c r="L84" s="115"/>
      <c r="M84" s="115"/>
      <c r="N84" s="115"/>
      <c r="O84" s="116"/>
    </row>
    <row r="85" spans="1:15" ht="16.5" thickBot="1" x14ac:dyDescent="0.3">
      <c r="A85" s="6"/>
      <c r="O85" s="8"/>
    </row>
    <row r="86" spans="1:15" x14ac:dyDescent="0.25">
      <c r="A86" s="79" t="s">
        <v>91</v>
      </c>
      <c r="B86" s="81"/>
      <c r="C86" s="81"/>
      <c r="D86" s="81"/>
      <c r="E86" s="80"/>
      <c r="F86" s="80"/>
      <c r="G86" s="80"/>
      <c r="I86" s="118">
        <f>AVERAGE(D245:O245)</f>
        <v>72.897833333333324</v>
      </c>
      <c r="J86" s="111"/>
      <c r="K86" s="111"/>
      <c r="L86" s="111"/>
      <c r="M86" s="112"/>
      <c r="N86" s="112"/>
      <c r="O86" s="113"/>
    </row>
    <row r="87" spans="1:15" ht="16.5" thickBot="1" x14ac:dyDescent="0.3">
      <c r="A87" s="97"/>
      <c r="B87" s="80"/>
      <c r="C87" s="80"/>
      <c r="D87" s="80"/>
      <c r="E87" s="80"/>
      <c r="F87" s="80"/>
      <c r="G87" s="80"/>
      <c r="I87" s="114"/>
      <c r="J87" s="115"/>
      <c r="K87" s="115"/>
      <c r="L87" s="115"/>
      <c r="M87" s="115"/>
      <c r="N87" s="115"/>
      <c r="O87" s="116"/>
    </row>
    <row r="88" spans="1:15" ht="16.5" thickBot="1" x14ac:dyDescent="0.3">
      <c r="A88" s="6"/>
      <c r="O88" s="8"/>
    </row>
    <row r="89" spans="1:15" x14ac:dyDescent="0.25">
      <c r="A89" s="79" t="s">
        <v>28</v>
      </c>
      <c r="B89" s="81"/>
      <c r="C89" s="81"/>
      <c r="D89" s="81"/>
      <c r="E89" s="80"/>
      <c r="F89" s="80"/>
      <c r="G89" s="80"/>
      <c r="I89" s="98"/>
      <c r="J89" s="99"/>
      <c r="K89" s="99"/>
      <c r="L89" s="99"/>
      <c r="M89" s="100"/>
      <c r="N89" s="100"/>
      <c r="O89" s="101"/>
    </row>
    <row r="90" spans="1:15" ht="16.5" thickBot="1" x14ac:dyDescent="0.3">
      <c r="A90" s="97"/>
      <c r="B90" s="80"/>
      <c r="C90" s="80"/>
      <c r="D90" s="80"/>
      <c r="E90" s="80"/>
      <c r="F90" s="80"/>
      <c r="G90" s="80"/>
      <c r="I90" s="102"/>
      <c r="J90" s="103"/>
      <c r="K90" s="103"/>
      <c r="L90" s="103"/>
      <c r="M90" s="103"/>
      <c r="N90" s="103"/>
      <c r="O90" s="104"/>
    </row>
    <row r="91" spans="1:15" ht="16.5" thickBot="1" x14ac:dyDescent="0.3">
      <c r="A91" s="12"/>
      <c r="B91" s="13"/>
      <c r="C91" s="13"/>
      <c r="D91" s="13"/>
      <c r="E91" s="13"/>
      <c r="F91" s="13"/>
      <c r="G91" s="13"/>
      <c r="I91" s="13"/>
      <c r="J91" s="13"/>
      <c r="K91" s="13"/>
      <c r="L91" s="13"/>
      <c r="M91" s="13"/>
      <c r="N91" s="13"/>
      <c r="O91" s="14"/>
    </row>
    <row r="92" spans="1:15" ht="16.5" thickBot="1" x14ac:dyDescent="0.3">
      <c r="A92" s="105" t="s">
        <v>40</v>
      </c>
      <c r="B92" s="106"/>
      <c r="C92" s="106"/>
      <c r="D92" s="106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8"/>
    </row>
    <row r="93" spans="1:15" x14ac:dyDescent="0.25">
      <c r="A93" s="51" t="s">
        <v>107</v>
      </c>
      <c r="B93" s="109"/>
      <c r="C93" s="109"/>
      <c r="D93" s="109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3"/>
    </row>
    <row r="94" spans="1:15" x14ac:dyDescent="0.25">
      <c r="A94" s="57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6"/>
    </row>
    <row r="95" spans="1:15" x14ac:dyDescent="0.25">
      <c r="A95" s="57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6"/>
    </row>
    <row r="96" spans="1:15" x14ac:dyDescent="0.25">
      <c r="A96" s="57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6"/>
    </row>
    <row r="97" spans="1:15" x14ac:dyDescent="0.25">
      <c r="A97" s="57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6"/>
    </row>
    <row r="98" spans="1:15" x14ac:dyDescent="0.25">
      <c r="A98" s="57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6"/>
    </row>
    <row r="99" spans="1:15" x14ac:dyDescent="0.25">
      <c r="A99" s="57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6"/>
    </row>
    <row r="100" spans="1:15" x14ac:dyDescent="0.25">
      <c r="A100" s="57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6"/>
    </row>
    <row r="101" spans="1:15" x14ac:dyDescent="0.25">
      <c r="A101" s="57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6"/>
    </row>
    <row r="102" spans="1:15" x14ac:dyDescent="0.25">
      <c r="A102" s="57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6"/>
    </row>
    <row r="103" spans="1:15" x14ac:dyDescent="0.25">
      <c r="A103" s="57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6"/>
    </row>
    <row r="104" spans="1:15" x14ac:dyDescent="0.25">
      <c r="A104" s="57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6"/>
    </row>
    <row r="105" spans="1:15" x14ac:dyDescent="0.25">
      <c r="A105" s="57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6"/>
    </row>
    <row r="106" spans="1:15" x14ac:dyDescent="0.25">
      <c r="A106" s="57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6"/>
    </row>
    <row r="107" spans="1:15" x14ac:dyDescent="0.25">
      <c r="A107" s="57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6"/>
    </row>
    <row r="108" spans="1:15" ht="6" customHeight="1" x14ac:dyDescent="0.25">
      <c r="A108" s="57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6"/>
    </row>
    <row r="109" spans="1:15" ht="6.75" customHeight="1" x14ac:dyDescent="0.25">
      <c r="A109" s="57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6"/>
    </row>
    <row r="110" spans="1:15" ht="6.75" customHeight="1" thickBot="1" x14ac:dyDescent="0.3">
      <c r="A110" s="57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6"/>
    </row>
    <row r="111" spans="1:15" ht="16.5" thickBot="1" x14ac:dyDescent="0.3">
      <c r="A111" s="105" t="s">
        <v>41</v>
      </c>
      <c r="B111" s="106"/>
      <c r="C111" s="106"/>
      <c r="D111" s="106"/>
      <c r="E111" s="107"/>
      <c r="F111" s="107"/>
      <c r="G111" s="107"/>
      <c r="H111" s="107"/>
      <c r="I111" s="107"/>
      <c r="J111" s="107"/>
      <c r="K111" s="107"/>
      <c r="L111" s="107"/>
      <c r="M111" s="107"/>
      <c r="N111" s="107"/>
      <c r="O111" s="108"/>
    </row>
    <row r="112" spans="1:15" x14ac:dyDescent="0.25">
      <c r="A112" s="51" t="s">
        <v>108</v>
      </c>
      <c r="B112" s="109"/>
      <c r="C112" s="109"/>
      <c r="D112" s="109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3"/>
    </row>
    <row r="113" spans="1:15" x14ac:dyDescent="0.25">
      <c r="A113" s="57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6"/>
    </row>
    <row r="114" spans="1:15" x14ac:dyDescent="0.25">
      <c r="A114" s="57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6"/>
    </row>
    <row r="115" spans="1:15" x14ac:dyDescent="0.25">
      <c r="A115" s="57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6"/>
    </row>
    <row r="116" spans="1:15" x14ac:dyDescent="0.25">
      <c r="A116" s="57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6"/>
    </row>
    <row r="117" spans="1:15" x14ac:dyDescent="0.25">
      <c r="A117" s="57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6"/>
    </row>
    <row r="118" spans="1:15" x14ac:dyDescent="0.25">
      <c r="A118" s="57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6"/>
    </row>
    <row r="119" spans="1:15" x14ac:dyDescent="0.25">
      <c r="A119" s="57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6"/>
    </row>
    <row r="120" spans="1:15" x14ac:dyDescent="0.25">
      <c r="A120" s="57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6"/>
    </row>
    <row r="121" spans="1:15" x14ac:dyDescent="0.25">
      <c r="A121" s="57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6"/>
    </row>
    <row r="122" spans="1:15" x14ac:dyDescent="0.25">
      <c r="A122" s="57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6"/>
    </row>
    <row r="123" spans="1:15" x14ac:dyDescent="0.25">
      <c r="A123" s="57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6"/>
    </row>
    <row r="124" spans="1:15" x14ac:dyDescent="0.25">
      <c r="A124" s="57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6"/>
    </row>
    <row r="125" spans="1:15" x14ac:dyDescent="0.25">
      <c r="A125" s="57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6"/>
    </row>
    <row r="126" spans="1:15" x14ac:dyDescent="0.25">
      <c r="A126" s="57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6"/>
    </row>
    <row r="127" spans="1:15" x14ac:dyDescent="0.25">
      <c r="A127" s="57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6"/>
    </row>
    <row r="128" spans="1:15" x14ac:dyDescent="0.25">
      <c r="A128" s="57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6"/>
    </row>
    <row r="129" spans="1:15" x14ac:dyDescent="0.25">
      <c r="A129" s="57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6"/>
    </row>
    <row r="130" spans="1:15" x14ac:dyDescent="0.25">
      <c r="A130" s="57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6"/>
    </row>
    <row r="131" spans="1:15" ht="6" customHeight="1" x14ac:dyDescent="0.25">
      <c r="A131" s="57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6"/>
    </row>
    <row r="132" spans="1:15" ht="6" customHeight="1" x14ac:dyDescent="0.25">
      <c r="A132" s="57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6"/>
    </row>
    <row r="133" spans="1:15" ht="6" customHeight="1" x14ac:dyDescent="0.25">
      <c r="A133" s="57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6"/>
    </row>
    <row r="134" spans="1:15" ht="6" customHeight="1" x14ac:dyDescent="0.25">
      <c r="A134" s="57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6"/>
    </row>
    <row r="135" spans="1:15" ht="6" customHeight="1" x14ac:dyDescent="0.25">
      <c r="A135" s="57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6"/>
    </row>
    <row r="136" spans="1:15" ht="6" customHeight="1" x14ac:dyDescent="0.25">
      <c r="A136" s="57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6"/>
    </row>
    <row r="137" spans="1:15" ht="6" customHeight="1" x14ac:dyDescent="0.25">
      <c r="A137" s="57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6"/>
    </row>
    <row r="138" spans="1:15" ht="6" customHeight="1" x14ac:dyDescent="0.25">
      <c r="A138" s="57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6"/>
    </row>
    <row r="139" spans="1:15" ht="6" customHeight="1" thickBot="1" x14ac:dyDescent="0.3">
      <c r="A139" s="57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6"/>
    </row>
    <row r="140" spans="1:15" ht="16.5" thickBot="1" x14ac:dyDescent="0.3">
      <c r="A140" s="105" t="s">
        <v>58</v>
      </c>
      <c r="B140" s="106"/>
      <c r="C140" s="106"/>
      <c r="D140" s="106"/>
      <c r="E140" s="107"/>
      <c r="F140" s="107"/>
      <c r="G140" s="107"/>
      <c r="H140" s="107"/>
      <c r="I140" s="107"/>
      <c r="J140" s="107"/>
      <c r="K140" s="107"/>
      <c r="L140" s="107"/>
      <c r="M140" s="107"/>
      <c r="N140" s="107"/>
      <c r="O140" s="108"/>
    </row>
    <row r="141" spans="1:15" x14ac:dyDescent="0.25">
      <c r="A141" s="51" t="s">
        <v>109</v>
      </c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3"/>
    </row>
    <row r="142" spans="1:15" x14ac:dyDescent="0.25">
      <c r="A142" s="54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6"/>
    </row>
    <row r="143" spans="1:15" x14ac:dyDescent="0.25">
      <c r="A143" s="54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6"/>
    </row>
    <row r="144" spans="1:15" x14ac:dyDescent="0.25">
      <c r="A144" s="54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6"/>
    </row>
    <row r="145" spans="1:21" x14ac:dyDescent="0.25">
      <c r="A145" s="54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6"/>
    </row>
    <row r="146" spans="1:21" x14ac:dyDescent="0.25">
      <c r="A146" s="57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6"/>
    </row>
    <row r="147" spans="1:21" x14ac:dyDescent="0.25">
      <c r="A147" s="57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6"/>
    </row>
    <row r="148" spans="1:21" x14ac:dyDescent="0.25">
      <c r="A148" s="57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6"/>
    </row>
    <row r="149" spans="1:21" ht="24" customHeight="1" x14ac:dyDescent="0.25">
      <c r="A149" s="57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6"/>
    </row>
    <row r="150" spans="1:21" ht="28.5" customHeight="1" x14ac:dyDescent="0.25">
      <c r="A150" s="58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60"/>
    </row>
    <row r="151" spans="1:21" x14ac:dyDescent="0.25">
      <c r="A151" s="6"/>
      <c r="O151" s="8"/>
    </row>
    <row r="152" spans="1:21" x14ac:dyDescent="0.25">
      <c r="A152" s="82" t="s">
        <v>94</v>
      </c>
      <c r="B152" s="83"/>
      <c r="C152" s="83"/>
      <c r="D152" s="83"/>
      <c r="E152" s="83"/>
      <c r="F152" s="84"/>
      <c r="G152" s="84"/>
      <c r="H152" s="84"/>
      <c r="I152" s="84"/>
      <c r="J152" s="84"/>
      <c r="K152" s="85"/>
      <c r="L152" s="76" t="s">
        <v>42</v>
      </c>
      <c r="M152" s="77"/>
      <c r="N152" s="76" t="s">
        <v>43</v>
      </c>
      <c r="O152" s="78"/>
      <c r="P152" s="2"/>
      <c r="Q152" s="2"/>
      <c r="R152" s="2"/>
      <c r="S152" s="2"/>
      <c r="T152" s="2"/>
      <c r="U152" s="2"/>
    </row>
    <row r="153" spans="1:21" x14ac:dyDescent="0.25">
      <c r="A153" s="62" t="s">
        <v>110</v>
      </c>
      <c r="B153" s="86"/>
      <c r="C153" s="86"/>
      <c r="D153" s="86"/>
      <c r="E153" s="86"/>
      <c r="F153" s="86"/>
      <c r="G153" s="86"/>
      <c r="H153" s="86"/>
      <c r="I153" s="86"/>
      <c r="J153" s="86"/>
      <c r="K153" s="87"/>
      <c r="L153" s="73">
        <v>0.4</v>
      </c>
      <c r="M153" s="74"/>
      <c r="N153" s="72">
        <v>2000</v>
      </c>
      <c r="O153" s="75"/>
      <c r="P153" s="2"/>
      <c r="Q153" s="2"/>
      <c r="R153" s="2"/>
      <c r="S153" s="2"/>
      <c r="T153" s="2"/>
      <c r="U153" s="2"/>
    </row>
    <row r="154" spans="1:21" x14ac:dyDescent="0.25">
      <c r="A154" s="62" t="s">
        <v>111</v>
      </c>
      <c r="B154" s="86"/>
      <c r="C154" s="86"/>
      <c r="D154" s="86"/>
      <c r="E154" s="86"/>
      <c r="F154" s="86"/>
      <c r="G154" s="86"/>
      <c r="H154" s="86"/>
      <c r="I154" s="86"/>
      <c r="J154" s="86"/>
      <c r="K154" s="87"/>
      <c r="L154" s="73">
        <v>0.15</v>
      </c>
      <c r="M154" s="74"/>
      <c r="N154" s="72">
        <v>1200</v>
      </c>
      <c r="O154" s="75"/>
      <c r="P154" s="2"/>
      <c r="Q154" s="2"/>
      <c r="R154" s="2"/>
      <c r="S154" s="2"/>
      <c r="T154" s="2"/>
      <c r="U154" s="2"/>
    </row>
    <row r="155" spans="1:21" x14ac:dyDescent="0.25">
      <c r="A155" s="91" t="s">
        <v>112</v>
      </c>
      <c r="B155" s="92"/>
      <c r="C155" s="92"/>
      <c r="D155" s="92"/>
      <c r="E155" s="92"/>
      <c r="F155" s="92"/>
      <c r="G155" s="92"/>
      <c r="H155" s="92"/>
      <c r="I155" s="92"/>
      <c r="J155" s="92"/>
      <c r="K155" s="93"/>
      <c r="L155" s="88">
        <v>0.2</v>
      </c>
      <c r="M155" s="89"/>
      <c r="N155" s="65">
        <v>2700</v>
      </c>
      <c r="O155" s="90"/>
      <c r="P155" s="2"/>
      <c r="Q155" s="2"/>
      <c r="R155" s="2"/>
      <c r="S155" s="2"/>
      <c r="T155" s="2"/>
      <c r="U155" s="2"/>
    </row>
    <row r="156" spans="1:21" x14ac:dyDescent="0.25">
      <c r="A156" s="94" t="s">
        <v>113</v>
      </c>
      <c r="B156" s="95"/>
      <c r="C156" s="95"/>
      <c r="D156" s="95"/>
      <c r="E156" s="95"/>
      <c r="F156" s="95"/>
      <c r="G156" s="95"/>
      <c r="H156" s="95"/>
      <c r="I156" s="95"/>
      <c r="J156" s="95"/>
      <c r="K156" s="96"/>
      <c r="L156" s="88">
        <v>0.1</v>
      </c>
      <c r="M156" s="89"/>
      <c r="N156" s="65">
        <v>2000</v>
      </c>
      <c r="O156" s="90"/>
      <c r="P156" s="2"/>
      <c r="Q156" s="2"/>
      <c r="R156" s="2"/>
      <c r="S156" s="2"/>
      <c r="T156" s="2"/>
      <c r="U156" s="2"/>
    </row>
    <row r="157" spans="1:21" x14ac:dyDescent="0.25">
      <c r="A157" s="94" t="s">
        <v>114</v>
      </c>
      <c r="B157" s="95"/>
      <c r="C157" s="95"/>
      <c r="D157" s="95"/>
      <c r="E157" s="95"/>
      <c r="F157" s="95"/>
      <c r="G157" s="95"/>
      <c r="H157" s="95"/>
      <c r="I157" s="95"/>
      <c r="J157" s="95"/>
      <c r="K157" s="96"/>
      <c r="L157" s="88">
        <v>0.05</v>
      </c>
      <c r="M157" s="89"/>
      <c r="N157" s="65">
        <v>500</v>
      </c>
      <c r="O157" s="90"/>
      <c r="P157" s="2"/>
      <c r="Q157" s="2"/>
      <c r="R157" s="2"/>
      <c r="S157" s="2"/>
      <c r="T157" s="2"/>
      <c r="U157" s="2"/>
    </row>
    <row r="158" spans="1:21" x14ac:dyDescent="0.25">
      <c r="A158" s="62" t="s">
        <v>115</v>
      </c>
      <c r="B158" s="86"/>
      <c r="C158" s="86"/>
      <c r="D158" s="86"/>
      <c r="E158" s="86"/>
      <c r="F158" s="86"/>
      <c r="G158" s="86"/>
      <c r="H158" s="86"/>
      <c r="I158" s="86"/>
      <c r="J158" s="86"/>
      <c r="K158" s="87"/>
      <c r="L158" s="73">
        <v>0.1</v>
      </c>
      <c r="M158" s="74"/>
      <c r="N158" s="72">
        <v>500</v>
      </c>
      <c r="O158" s="75"/>
      <c r="P158" s="2"/>
      <c r="Q158" s="2"/>
      <c r="R158" s="2"/>
      <c r="S158" s="2"/>
      <c r="T158" s="2"/>
      <c r="U158" s="2"/>
    </row>
    <row r="159" spans="1:21" x14ac:dyDescent="0.25">
      <c r="A159" s="79"/>
      <c r="B159" s="80"/>
      <c r="C159" s="80"/>
      <c r="D159" s="80"/>
      <c r="E159" s="80"/>
      <c r="F159" s="81"/>
      <c r="G159" s="80"/>
      <c r="H159" s="81"/>
      <c r="I159" s="80"/>
      <c r="O159" s="8"/>
    </row>
    <row r="160" spans="1:21" x14ac:dyDescent="0.25">
      <c r="A160" s="54" t="s">
        <v>116</v>
      </c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6"/>
    </row>
    <row r="161" spans="1:15" x14ac:dyDescent="0.25">
      <c r="A161" s="54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6"/>
    </row>
    <row r="162" spans="1:15" x14ac:dyDescent="0.25">
      <c r="A162" s="54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6"/>
    </row>
    <row r="163" spans="1:15" x14ac:dyDescent="0.25">
      <c r="A163" s="54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6"/>
    </row>
    <row r="164" spans="1:15" x14ac:dyDescent="0.25">
      <c r="A164" s="57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6"/>
    </row>
    <row r="165" spans="1:15" x14ac:dyDescent="0.25">
      <c r="A165" s="57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6"/>
    </row>
    <row r="166" spans="1:15" x14ac:dyDescent="0.25">
      <c r="A166" s="6"/>
      <c r="O166" s="8"/>
    </row>
    <row r="167" spans="1:15" x14ac:dyDescent="0.25">
      <c r="A167" s="61" t="s">
        <v>44</v>
      </c>
      <c r="B167" s="159"/>
      <c r="C167" s="159"/>
      <c r="D167" s="15" t="s">
        <v>45</v>
      </c>
      <c r="E167" s="15" t="s">
        <v>46</v>
      </c>
      <c r="F167" s="15" t="s">
        <v>47</v>
      </c>
      <c r="G167" s="15" t="s">
        <v>48</v>
      </c>
      <c r="H167" s="15" t="s">
        <v>49</v>
      </c>
      <c r="I167" s="15" t="s">
        <v>50</v>
      </c>
      <c r="J167" s="15" t="s">
        <v>51</v>
      </c>
      <c r="K167" s="15" t="s">
        <v>52</v>
      </c>
      <c r="L167" s="15" t="s">
        <v>53</v>
      </c>
      <c r="M167" s="15" t="s">
        <v>54</v>
      </c>
      <c r="N167" s="15" t="s">
        <v>55</v>
      </c>
      <c r="O167" s="16" t="s">
        <v>56</v>
      </c>
    </row>
    <row r="168" spans="1:15" x14ac:dyDescent="0.25">
      <c r="A168" s="69" t="s">
        <v>95</v>
      </c>
      <c r="B168" s="70"/>
      <c r="C168" s="70"/>
      <c r="D168" s="40">
        <v>180</v>
      </c>
      <c r="E168" s="40">
        <v>180</v>
      </c>
      <c r="F168" s="40">
        <v>180</v>
      </c>
      <c r="G168" s="40">
        <v>180</v>
      </c>
      <c r="H168" s="40">
        <v>180</v>
      </c>
      <c r="I168" s="40">
        <v>180</v>
      </c>
      <c r="J168" s="40">
        <v>180</v>
      </c>
      <c r="K168" s="40">
        <v>180</v>
      </c>
      <c r="L168" s="40">
        <v>180</v>
      </c>
      <c r="M168" s="40">
        <v>180</v>
      </c>
      <c r="N168" s="40">
        <v>180</v>
      </c>
      <c r="O168" s="40">
        <v>180</v>
      </c>
    </row>
    <row r="169" spans="1:15" x14ac:dyDescent="0.25">
      <c r="A169" s="69" t="s">
        <v>96</v>
      </c>
      <c r="B169" s="70"/>
      <c r="C169" s="70"/>
      <c r="D169" s="39">
        <v>0.08</v>
      </c>
      <c r="E169" s="39">
        <v>0.12</v>
      </c>
      <c r="F169" s="39">
        <v>0.14000000000000001</v>
      </c>
      <c r="G169" s="39">
        <v>0.14000000000000001</v>
      </c>
      <c r="H169" s="39">
        <v>0.16</v>
      </c>
      <c r="I169" s="39">
        <v>0.16</v>
      </c>
      <c r="J169" s="39">
        <v>0.16</v>
      </c>
      <c r="K169" s="39">
        <v>0.18</v>
      </c>
      <c r="L169" s="39">
        <v>0.22</v>
      </c>
      <c r="M169" s="39">
        <v>0.25</v>
      </c>
      <c r="N169" s="39">
        <v>0.25</v>
      </c>
      <c r="O169" s="39">
        <v>0.25</v>
      </c>
    </row>
    <row r="170" spans="1:15" x14ac:dyDescent="0.25">
      <c r="A170" s="163" t="s">
        <v>97</v>
      </c>
      <c r="B170" s="164"/>
      <c r="C170" s="164"/>
      <c r="D170" s="17">
        <v>10</v>
      </c>
      <c r="E170" s="17">
        <v>15</v>
      </c>
      <c r="F170" s="17">
        <v>35</v>
      </c>
      <c r="G170" s="17">
        <v>45</v>
      </c>
      <c r="H170" s="17">
        <v>60</v>
      </c>
      <c r="I170" s="17">
        <v>65</v>
      </c>
      <c r="J170" s="17">
        <v>80</v>
      </c>
      <c r="K170" s="17">
        <v>90</v>
      </c>
      <c r="L170" s="17">
        <v>115</v>
      </c>
      <c r="M170" s="17">
        <v>120</v>
      </c>
      <c r="N170" s="17">
        <v>120</v>
      </c>
      <c r="O170" s="18">
        <v>120</v>
      </c>
    </row>
    <row r="171" spans="1:15" ht="30" customHeight="1" x14ac:dyDescent="0.25">
      <c r="A171" s="163" t="str">
        <f>CONCATENATE("Продажи"," ",A153,", ед")</f>
        <v>Продажи Маникюр с покрытием гель-лак, ед</v>
      </c>
      <c r="B171" s="164"/>
      <c r="C171" s="164"/>
      <c r="D171" s="17">
        <f t="shared" ref="D171:D176" si="0">ROUNDDOWN(D$170*$L153,0)</f>
        <v>4</v>
      </c>
      <c r="E171" s="17">
        <f t="shared" ref="E171:O171" si="1">ROUNDDOWN(E$170*$L153,0)</f>
        <v>6</v>
      </c>
      <c r="F171" s="17">
        <f t="shared" si="1"/>
        <v>14</v>
      </c>
      <c r="G171" s="17">
        <f t="shared" si="1"/>
        <v>18</v>
      </c>
      <c r="H171" s="17">
        <f t="shared" si="1"/>
        <v>24</v>
      </c>
      <c r="I171" s="17">
        <f t="shared" si="1"/>
        <v>26</v>
      </c>
      <c r="J171" s="17">
        <f t="shared" si="1"/>
        <v>32</v>
      </c>
      <c r="K171" s="17">
        <f t="shared" si="1"/>
        <v>36</v>
      </c>
      <c r="L171" s="17">
        <f t="shared" si="1"/>
        <v>46</v>
      </c>
      <c r="M171" s="17">
        <f t="shared" si="1"/>
        <v>48</v>
      </c>
      <c r="N171" s="17">
        <f t="shared" si="1"/>
        <v>48</v>
      </c>
      <c r="O171" s="17">
        <f t="shared" si="1"/>
        <v>48</v>
      </c>
    </row>
    <row r="172" spans="1:15" ht="29.25" customHeight="1" x14ac:dyDescent="0.25">
      <c r="A172" s="163" t="str">
        <f t="shared" ref="A172:A176" si="2">CONCATENATE("Продажи"," ",A154,", ед")</f>
        <v>Продажи Маникюр без покрытия, ед</v>
      </c>
      <c r="B172" s="164"/>
      <c r="C172" s="164"/>
      <c r="D172" s="17">
        <f t="shared" si="0"/>
        <v>1</v>
      </c>
      <c r="E172" s="17">
        <f t="shared" ref="E172:O172" si="3">ROUNDDOWN(E$170*$L154,0)</f>
        <v>2</v>
      </c>
      <c r="F172" s="17">
        <f t="shared" si="3"/>
        <v>5</v>
      </c>
      <c r="G172" s="17">
        <f t="shared" si="3"/>
        <v>6</v>
      </c>
      <c r="H172" s="17">
        <f t="shared" si="3"/>
        <v>9</v>
      </c>
      <c r="I172" s="17">
        <f t="shared" si="3"/>
        <v>9</v>
      </c>
      <c r="J172" s="17">
        <f t="shared" si="3"/>
        <v>12</v>
      </c>
      <c r="K172" s="17">
        <f t="shared" si="3"/>
        <v>13</v>
      </c>
      <c r="L172" s="17">
        <f t="shared" si="3"/>
        <v>17</v>
      </c>
      <c r="M172" s="17">
        <f t="shared" si="3"/>
        <v>18</v>
      </c>
      <c r="N172" s="17">
        <f t="shared" si="3"/>
        <v>18</v>
      </c>
      <c r="O172" s="17">
        <f t="shared" si="3"/>
        <v>18</v>
      </c>
    </row>
    <row r="173" spans="1:15" ht="23.25" customHeight="1" x14ac:dyDescent="0.25">
      <c r="A173" s="163" t="str">
        <f t="shared" si="2"/>
        <v>Продажи Педикюр с покрытием, ед</v>
      </c>
      <c r="B173" s="164"/>
      <c r="C173" s="164"/>
      <c r="D173" s="17">
        <f t="shared" si="0"/>
        <v>2</v>
      </c>
      <c r="E173" s="17">
        <f t="shared" ref="E173:N173" si="4">ROUNDDOWN(E$170*$L155,0)</f>
        <v>3</v>
      </c>
      <c r="F173" s="17">
        <f t="shared" si="4"/>
        <v>7</v>
      </c>
      <c r="G173" s="17">
        <f t="shared" si="4"/>
        <v>9</v>
      </c>
      <c r="H173" s="17">
        <f t="shared" si="4"/>
        <v>12</v>
      </c>
      <c r="I173" s="17">
        <f t="shared" si="4"/>
        <v>13</v>
      </c>
      <c r="J173" s="17">
        <f t="shared" si="4"/>
        <v>16</v>
      </c>
      <c r="K173" s="17">
        <f t="shared" si="4"/>
        <v>18</v>
      </c>
      <c r="L173" s="17">
        <f t="shared" si="4"/>
        <v>23</v>
      </c>
      <c r="M173" s="17">
        <f t="shared" si="4"/>
        <v>24</v>
      </c>
      <c r="N173" s="17">
        <f t="shared" si="4"/>
        <v>24</v>
      </c>
      <c r="O173" s="17">
        <f>ROUNDDOWN(O$170*$L155,0)</f>
        <v>24</v>
      </c>
    </row>
    <row r="174" spans="1:15" ht="18" customHeight="1" x14ac:dyDescent="0.25">
      <c r="A174" s="163" t="str">
        <f t="shared" si="2"/>
        <v>Продажи Педикюр без покрытия, ед</v>
      </c>
      <c r="B174" s="164"/>
      <c r="C174" s="164"/>
      <c r="D174" s="17">
        <f t="shared" si="0"/>
        <v>1</v>
      </c>
      <c r="E174" s="17">
        <f t="shared" ref="E174:O174" si="5">ROUNDDOWN(E$170*$L156,0)</f>
        <v>1</v>
      </c>
      <c r="F174" s="17">
        <f t="shared" si="5"/>
        <v>3</v>
      </c>
      <c r="G174" s="17">
        <f t="shared" si="5"/>
        <v>4</v>
      </c>
      <c r="H174" s="17">
        <f t="shared" si="5"/>
        <v>6</v>
      </c>
      <c r="I174" s="17">
        <f t="shared" si="5"/>
        <v>6</v>
      </c>
      <c r="J174" s="17">
        <f t="shared" si="5"/>
        <v>8</v>
      </c>
      <c r="K174" s="17">
        <f t="shared" si="5"/>
        <v>9</v>
      </c>
      <c r="L174" s="17">
        <f t="shared" si="5"/>
        <v>11</v>
      </c>
      <c r="M174" s="17">
        <f t="shared" si="5"/>
        <v>12</v>
      </c>
      <c r="N174" s="17">
        <f t="shared" si="5"/>
        <v>12</v>
      </c>
      <c r="O174" s="17">
        <f t="shared" si="5"/>
        <v>12</v>
      </c>
    </row>
    <row r="175" spans="1:15" ht="27.75" customHeight="1" x14ac:dyDescent="0.25">
      <c r="A175" s="163" t="str">
        <f t="shared" si="2"/>
        <v>Продажи Снятие покрытия, ед</v>
      </c>
      <c r="B175" s="164"/>
      <c r="C175" s="164"/>
      <c r="D175" s="17">
        <f t="shared" si="0"/>
        <v>0</v>
      </c>
      <c r="E175" s="17">
        <f t="shared" ref="E175:O175" si="6">ROUNDDOWN(E$170*$L157,0)</f>
        <v>0</v>
      </c>
      <c r="F175" s="17">
        <f t="shared" si="6"/>
        <v>1</v>
      </c>
      <c r="G175" s="17">
        <f t="shared" si="6"/>
        <v>2</v>
      </c>
      <c r="H175" s="17">
        <f t="shared" si="6"/>
        <v>3</v>
      </c>
      <c r="I175" s="17">
        <f t="shared" si="6"/>
        <v>3</v>
      </c>
      <c r="J175" s="17">
        <f t="shared" si="6"/>
        <v>4</v>
      </c>
      <c r="K175" s="17">
        <f t="shared" si="6"/>
        <v>4</v>
      </c>
      <c r="L175" s="17">
        <f t="shared" si="6"/>
        <v>5</v>
      </c>
      <c r="M175" s="17">
        <f t="shared" si="6"/>
        <v>6</v>
      </c>
      <c r="N175" s="17">
        <f t="shared" si="6"/>
        <v>6</v>
      </c>
      <c r="O175" s="17">
        <f t="shared" si="6"/>
        <v>6</v>
      </c>
    </row>
    <row r="176" spans="1:15" ht="27.75" customHeight="1" x14ac:dyDescent="0.25">
      <c r="A176" s="163" t="str">
        <f t="shared" si="2"/>
        <v>Продажи Дизайн ногтей, ед</v>
      </c>
      <c r="B176" s="164"/>
      <c r="C176" s="164"/>
      <c r="D176" s="17">
        <f t="shared" si="0"/>
        <v>1</v>
      </c>
      <c r="E176" s="17">
        <f t="shared" ref="E176:O176" si="7">ROUNDDOWN(E$170*$L158,0)</f>
        <v>1</v>
      </c>
      <c r="F176" s="17">
        <f t="shared" si="7"/>
        <v>3</v>
      </c>
      <c r="G176" s="17">
        <f t="shared" si="7"/>
        <v>4</v>
      </c>
      <c r="H176" s="17">
        <f t="shared" si="7"/>
        <v>6</v>
      </c>
      <c r="I176" s="17">
        <f t="shared" si="7"/>
        <v>6</v>
      </c>
      <c r="J176" s="17">
        <f t="shared" si="7"/>
        <v>8</v>
      </c>
      <c r="K176" s="17">
        <f t="shared" si="7"/>
        <v>9</v>
      </c>
      <c r="L176" s="17">
        <f t="shared" si="7"/>
        <v>11</v>
      </c>
      <c r="M176" s="17">
        <f t="shared" si="7"/>
        <v>12</v>
      </c>
      <c r="N176" s="17">
        <f t="shared" si="7"/>
        <v>12</v>
      </c>
      <c r="O176" s="17">
        <f t="shared" si="7"/>
        <v>12</v>
      </c>
    </row>
    <row r="177" spans="1:15" ht="16.5" thickBot="1" x14ac:dyDescent="0.3">
      <c r="A177" s="197" t="s">
        <v>57</v>
      </c>
      <c r="B177" s="198"/>
      <c r="C177" s="198"/>
      <c r="D177" s="19">
        <f>SUMPRODUCT(D171:D176,$N$153:$N$158)/1000</f>
        <v>17.100000000000001</v>
      </c>
      <c r="E177" s="19">
        <f t="shared" ref="E177:O177" si="8">SUMPRODUCT(E171:E176,$N$153:$N$158)/1000</f>
        <v>25</v>
      </c>
      <c r="F177" s="19">
        <f t="shared" si="8"/>
        <v>60.9</v>
      </c>
      <c r="G177" s="19">
        <f t="shared" si="8"/>
        <v>78.5</v>
      </c>
      <c r="H177" s="19">
        <f t="shared" si="8"/>
        <v>107.7</v>
      </c>
      <c r="I177" s="19">
        <f t="shared" si="8"/>
        <v>114.4</v>
      </c>
      <c r="J177" s="19">
        <f t="shared" si="8"/>
        <v>143.6</v>
      </c>
      <c r="K177" s="19">
        <f t="shared" si="8"/>
        <v>160.69999999999999</v>
      </c>
      <c r="L177" s="19">
        <f t="shared" si="8"/>
        <v>204.5</v>
      </c>
      <c r="M177" s="19">
        <f t="shared" si="8"/>
        <v>215.4</v>
      </c>
      <c r="N177" s="19">
        <f t="shared" si="8"/>
        <v>215.4</v>
      </c>
      <c r="O177" s="19">
        <f t="shared" si="8"/>
        <v>215.4</v>
      </c>
    </row>
    <row r="178" spans="1:15" ht="16.5" thickBot="1" x14ac:dyDescent="0.3">
      <c r="A178" s="105" t="s">
        <v>66</v>
      </c>
      <c r="B178" s="106"/>
      <c r="C178" s="106"/>
      <c r="D178" s="106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8"/>
    </row>
    <row r="179" spans="1:15" x14ac:dyDescent="0.25">
      <c r="A179" s="51" t="s">
        <v>117</v>
      </c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3"/>
    </row>
    <row r="180" spans="1:15" x14ac:dyDescent="0.25">
      <c r="A180" s="54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6"/>
    </row>
    <row r="181" spans="1:15" x14ac:dyDescent="0.25">
      <c r="A181" s="54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6"/>
    </row>
    <row r="182" spans="1:15" x14ac:dyDescent="0.25">
      <c r="A182" s="54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6"/>
    </row>
    <row r="183" spans="1:15" x14ac:dyDescent="0.25">
      <c r="A183" s="54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6"/>
    </row>
    <row r="184" spans="1:15" x14ac:dyDescent="0.25">
      <c r="A184" s="57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6"/>
    </row>
    <row r="185" spans="1:15" x14ac:dyDescent="0.25">
      <c r="A185" s="57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6"/>
    </row>
    <row r="186" spans="1:15" x14ac:dyDescent="0.25">
      <c r="A186" s="57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6"/>
    </row>
    <row r="187" spans="1:15" x14ac:dyDescent="0.25">
      <c r="A187" s="57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6"/>
    </row>
    <row r="188" spans="1:15" x14ac:dyDescent="0.25">
      <c r="A188" s="58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60"/>
    </row>
    <row r="189" spans="1:15" x14ac:dyDescent="0.25">
      <c r="A189" s="61" t="s">
        <v>65</v>
      </c>
      <c r="B189" s="42"/>
      <c r="C189" s="42"/>
      <c r="D189" s="42"/>
      <c r="E189" s="42"/>
      <c r="F189" s="41" t="s">
        <v>59</v>
      </c>
      <c r="G189" s="42"/>
      <c r="H189" s="41" t="s">
        <v>61</v>
      </c>
      <c r="I189" s="42"/>
      <c r="J189" s="41" t="s">
        <v>62</v>
      </c>
      <c r="K189" s="42"/>
      <c r="L189" s="41" t="s">
        <v>63</v>
      </c>
      <c r="M189" s="41"/>
      <c r="N189" s="67"/>
      <c r="O189" s="68"/>
    </row>
    <row r="190" spans="1:15" ht="15.75" customHeight="1" x14ac:dyDescent="0.25">
      <c r="A190" s="69" t="s">
        <v>118</v>
      </c>
      <c r="B190" s="70"/>
      <c r="C190" s="70"/>
      <c r="D190" s="70"/>
      <c r="E190" s="70"/>
      <c r="F190" s="72" t="s">
        <v>119</v>
      </c>
      <c r="G190" s="72"/>
      <c r="H190" s="72">
        <v>1</v>
      </c>
      <c r="I190" s="72"/>
      <c r="J190" s="72">
        <v>15</v>
      </c>
      <c r="K190" s="72"/>
      <c r="L190" s="43" t="s">
        <v>120</v>
      </c>
      <c r="M190" s="44"/>
      <c r="N190" s="44"/>
      <c r="O190" s="45"/>
    </row>
    <row r="191" spans="1:15" ht="15.75" customHeight="1" x14ac:dyDescent="0.25">
      <c r="A191" s="69" t="s">
        <v>121</v>
      </c>
      <c r="B191" s="70"/>
      <c r="C191" s="70"/>
      <c r="D191" s="70"/>
      <c r="E191" s="70"/>
      <c r="F191" s="72" t="s">
        <v>122</v>
      </c>
      <c r="G191" s="72"/>
      <c r="H191" s="72">
        <v>1</v>
      </c>
      <c r="I191" s="72"/>
      <c r="J191" s="72">
        <v>10</v>
      </c>
      <c r="K191" s="72"/>
      <c r="L191" s="43" t="s">
        <v>123</v>
      </c>
      <c r="M191" s="44"/>
      <c r="N191" s="44"/>
      <c r="O191" s="45"/>
    </row>
    <row r="192" spans="1:15" ht="15.75" customHeight="1" x14ac:dyDescent="0.25">
      <c r="A192" s="69" t="s">
        <v>124</v>
      </c>
      <c r="B192" s="70"/>
      <c r="C192" s="70"/>
      <c r="D192" s="70"/>
      <c r="E192" s="70"/>
      <c r="F192" s="72" t="s">
        <v>125</v>
      </c>
      <c r="G192" s="72"/>
      <c r="H192" s="72">
        <v>1</v>
      </c>
      <c r="I192" s="72"/>
      <c r="J192" s="72">
        <v>8</v>
      </c>
      <c r="K192" s="72"/>
      <c r="L192" s="43" t="s">
        <v>123</v>
      </c>
      <c r="M192" s="44"/>
      <c r="N192" s="44"/>
      <c r="O192" s="45"/>
    </row>
    <row r="193" spans="1:15" ht="15.75" customHeight="1" x14ac:dyDescent="0.25">
      <c r="A193" s="69" t="s">
        <v>126</v>
      </c>
      <c r="B193" s="70"/>
      <c r="C193" s="70"/>
      <c r="D193" s="70"/>
      <c r="E193" s="70"/>
      <c r="F193" s="72" t="s">
        <v>119</v>
      </c>
      <c r="G193" s="72"/>
      <c r="H193" s="72">
        <v>1</v>
      </c>
      <c r="I193" s="72"/>
      <c r="J193" s="72">
        <v>20</v>
      </c>
      <c r="K193" s="72"/>
      <c r="L193" s="43" t="s">
        <v>103</v>
      </c>
      <c r="M193" s="44"/>
      <c r="N193" s="44"/>
      <c r="O193" s="45"/>
    </row>
    <row r="194" spans="1:15" ht="15.75" customHeight="1" x14ac:dyDescent="0.25">
      <c r="A194" s="69" t="s">
        <v>127</v>
      </c>
      <c r="B194" s="70"/>
      <c r="C194" s="70"/>
      <c r="D194" s="70"/>
      <c r="E194" s="70"/>
      <c r="F194" s="72" t="s">
        <v>128</v>
      </c>
      <c r="G194" s="72"/>
      <c r="H194" s="72">
        <v>1</v>
      </c>
      <c r="I194" s="72"/>
      <c r="J194" s="72">
        <v>5</v>
      </c>
      <c r="K194" s="72"/>
      <c r="L194" s="43" t="s">
        <v>103</v>
      </c>
      <c r="M194" s="44"/>
      <c r="N194" s="44"/>
      <c r="O194" s="45"/>
    </row>
    <row r="195" spans="1:15" ht="15.75" customHeight="1" x14ac:dyDescent="0.25">
      <c r="A195" s="69" t="s">
        <v>129</v>
      </c>
      <c r="B195" s="70"/>
      <c r="C195" s="70"/>
      <c r="D195" s="70"/>
      <c r="E195" s="70"/>
      <c r="F195" s="72" t="s">
        <v>130</v>
      </c>
      <c r="G195" s="72"/>
      <c r="H195" s="72">
        <v>1</v>
      </c>
      <c r="I195" s="72"/>
      <c r="J195" s="72">
        <v>15</v>
      </c>
      <c r="K195" s="72"/>
      <c r="L195" s="43" t="s">
        <v>103</v>
      </c>
      <c r="M195" s="44"/>
      <c r="N195" s="44"/>
      <c r="O195" s="45"/>
    </row>
    <row r="196" spans="1:15" ht="15.75" customHeight="1" x14ac:dyDescent="0.25">
      <c r="A196" s="69" t="s">
        <v>131</v>
      </c>
      <c r="B196" s="70"/>
      <c r="C196" s="70"/>
      <c r="D196" s="70"/>
      <c r="E196" s="70"/>
      <c r="F196" s="72" t="s">
        <v>132</v>
      </c>
      <c r="G196" s="72"/>
      <c r="H196" s="72">
        <v>1</v>
      </c>
      <c r="I196" s="72"/>
      <c r="J196" s="72">
        <v>6</v>
      </c>
      <c r="K196" s="72"/>
      <c r="L196" s="43" t="s">
        <v>103</v>
      </c>
      <c r="M196" s="44"/>
      <c r="N196" s="44"/>
      <c r="O196" s="45"/>
    </row>
    <row r="197" spans="1:15" ht="15.75" customHeight="1" x14ac:dyDescent="0.25">
      <c r="A197" s="69" t="s">
        <v>133</v>
      </c>
      <c r="B197" s="70"/>
      <c r="C197" s="70"/>
      <c r="D197" s="70"/>
      <c r="E197" s="70"/>
      <c r="F197" s="72" t="s">
        <v>134</v>
      </c>
      <c r="G197" s="72"/>
      <c r="H197" s="72">
        <v>1</v>
      </c>
      <c r="I197" s="72"/>
      <c r="J197" s="72">
        <v>15</v>
      </c>
      <c r="K197" s="72"/>
      <c r="L197" s="43" t="s">
        <v>103</v>
      </c>
      <c r="M197" s="44"/>
      <c r="N197" s="44"/>
      <c r="O197" s="45"/>
    </row>
    <row r="198" spans="1:15" ht="15.75" customHeight="1" x14ac:dyDescent="0.25">
      <c r="A198" s="62" t="s">
        <v>135</v>
      </c>
      <c r="B198" s="63"/>
      <c r="C198" s="63"/>
      <c r="D198" s="63"/>
      <c r="E198" s="64"/>
      <c r="F198" s="65" t="s">
        <v>136</v>
      </c>
      <c r="G198" s="66"/>
      <c r="H198" s="65">
        <v>1</v>
      </c>
      <c r="I198" s="66"/>
      <c r="J198" s="65">
        <v>10</v>
      </c>
      <c r="K198" s="66"/>
      <c r="L198" s="43" t="s">
        <v>103</v>
      </c>
      <c r="M198" s="44"/>
      <c r="N198" s="44"/>
      <c r="O198" s="45"/>
    </row>
    <row r="199" spans="1:15" ht="20.25" customHeight="1" x14ac:dyDescent="0.25">
      <c r="A199" s="69" t="s">
        <v>137</v>
      </c>
      <c r="B199" s="70"/>
      <c r="C199" s="70"/>
      <c r="D199" s="70"/>
      <c r="E199" s="70"/>
      <c r="F199" s="71" t="s">
        <v>138</v>
      </c>
      <c r="G199" s="71"/>
      <c r="H199" s="72" t="s">
        <v>64</v>
      </c>
      <c r="I199" s="72"/>
      <c r="J199" s="72">
        <v>25</v>
      </c>
      <c r="K199" s="72"/>
      <c r="L199" s="43" t="s">
        <v>139</v>
      </c>
      <c r="M199" s="44"/>
      <c r="N199" s="44"/>
      <c r="O199" s="45"/>
    </row>
    <row r="200" spans="1:15" ht="15.75" customHeight="1" x14ac:dyDescent="0.25">
      <c r="A200" s="69" t="s">
        <v>140</v>
      </c>
      <c r="B200" s="70"/>
      <c r="C200" s="70"/>
      <c r="D200" s="70"/>
      <c r="E200" s="70"/>
      <c r="F200" s="72" t="s">
        <v>141</v>
      </c>
      <c r="G200" s="72"/>
      <c r="H200" s="72"/>
      <c r="I200" s="72"/>
      <c r="J200" s="72">
        <v>5</v>
      </c>
      <c r="K200" s="72"/>
      <c r="L200" s="43" t="s">
        <v>142</v>
      </c>
      <c r="M200" s="44"/>
      <c r="N200" s="44"/>
      <c r="O200" s="45"/>
    </row>
    <row r="201" spans="1:15" ht="15.75" customHeight="1" x14ac:dyDescent="0.25">
      <c r="A201" s="69" t="s">
        <v>143</v>
      </c>
      <c r="B201" s="70"/>
      <c r="C201" s="70"/>
      <c r="D201" s="70"/>
      <c r="E201" s="70"/>
      <c r="F201" s="72" t="s">
        <v>144</v>
      </c>
      <c r="G201" s="72"/>
      <c r="H201" s="72"/>
      <c r="I201" s="72"/>
      <c r="J201" s="72">
        <v>15</v>
      </c>
      <c r="K201" s="72"/>
      <c r="L201" s="43" t="s">
        <v>145</v>
      </c>
      <c r="M201" s="44"/>
      <c r="N201" s="44"/>
      <c r="O201" s="45"/>
    </row>
    <row r="202" spans="1:15" x14ac:dyDescent="0.25">
      <c r="A202" s="48" t="s">
        <v>60</v>
      </c>
      <c r="B202" s="49"/>
      <c r="C202" s="49"/>
      <c r="D202" s="49"/>
      <c r="E202" s="50"/>
      <c r="F202" s="41" t="s">
        <v>64</v>
      </c>
      <c r="G202" s="42"/>
      <c r="H202" s="41" t="s">
        <v>64</v>
      </c>
      <c r="I202" s="42"/>
      <c r="J202" s="41">
        <f>SUM(J190:K201)</f>
        <v>149</v>
      </c>
      <c r="K202" s="42"/>
      <c r="L202" s="46"/>
      <c r="M202" s="46"/>
      <c r="N202" s="42"/>
      <c r="O202" s="47"/>
    </row>
    <row r="203" spans="1:15" x14ac:dyDescent="0.25">
      <c r="A203" s="151" t="s">
        <v>146</v>
      </c>
      <c r="B203" s="152"/>
      <c r="C203" s="152"/>
      <c r="D203" s="152"/>
      <c r="E203" s="152"/>
      <c r="F203" s="152"/>
      <c r="G203" s="152"/>
      <c r="H203" s="152"/>
      <c r="I203" s="152"/>
      <c r="J203" s="152"/>
      <c r="K203" s="152"/>
      <c r="L203" s="152"/>
      <c r="M203" s="152"/>
      <c r="N203" s="152"/>
      <c r="O203" s="153"/>
    </row>
    <row r="204" spans="1:15" x14ac:dyDescent="0.25">
      <c r="A204" s="54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6"/>
    </row>
    <row r="205" spans="1:15" x14ac:dyDescent="0.25">
      <c r="A205" s="54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6"/>
    </row>
    <row r="206" spans="1:15" x14ac:dyDescent="0.25">
      <c r="A206" s="54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6"/>
    </row>
    <row r="207" spans="1:15" x14ac:dyDescent="0.25">
      <c r="A207" s="54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6"/>
    </row>
    <row r="208" spans="1:15" x14ac:dyDescent="0.25">
      <c r="A208" s="57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6"/>
    </row>
    <row r="209" spans="1:15" x14ac:dyDescent="0.25">
      <c r="A209" s="57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6"/>
    </row>
    <row r="210" spans="1:15" x14ac:dyDescent="0.25">
      <c r="A210" s="61" t="s">
        <v>67</v>
      </c>
      <c r="B210" s="159"/>
      <c r="C210" s="159"/>
      <c r="D210" s="159"/>
      <c r="E210" s="159"/>
      <c r="F210" s="41" t="s">
        <v>68</v>
      </c>
      <c r="G210" s="159"/>
      <c r="H210" s="41" t="s">
        <v>69</v>
      </c>
      <c r="I210" s="159"/>
      <c r="J210" s="41" t="s">
        <v>70</v>
      </c>
      <c r="K210" s="159"/>
      <c r="L210" s="159"/>
      <c r="M210" s="159"/>
      <c r="N210" s="159"/>
      <c r="O210" s="160"/>
    </row>
    <row r="211" spans="1:15" x14ac:dyDescent="0.25">
      <c r="A211" s="69" t="s">
        <v>147</v>
      </c>
      <c r="B211" s="70"/>
      <c r="C211" s="70"/>
      <c r="D211" s="70"/>
      <c r="E211" s="70"/>
      <c r="F211" s="72" t="s">
        <v>71</v>
      </c>
      <c r="G211" s="150"/>
      <c r="H211" s="72" t="s">
        <v>148</v>
      </c>
      <c r="I211" s="150"/>
      <c r="J211" s="72" t="s">
        <v>149</v>
      </c>
      <c r="K211" s="150"/>
      <c r="L211" s="150"/>
      <c r="M211" s="150"/>
      <c r="N211" s="150"/>
      <c r="O211" s="75"/>
    </row>
    <row r="212" spans="1:15" ht="15.75" customHeight="1" x14ac:dyDescent="0.25">
      <c r="A212" s="62" t="s">
        <v>150</v>
      </c>
      <c r="B212" s="63"/>
      <c r="C212" s="63"/>
      <c r="D212" s="63"/>
      <c r="E212" s="64"/>
      <c r="F212" s="72" t="s">
        <v>71</v>
      </c>
      <c r="G212" s="150"/>
      <c r="H212" s="65" t="s">
        <v>72</v>
      </c>
      <c r="I212" s="66"/>
      <c r="J212" s="65" t="s">
        <v>151</v>
      </c>
      <c r="K212" s="149"/>
      <c r="L212" s="149"/>
      <c r="M212" s="149"/>
      <c r="N212" s="149"/>
      <c r="O212" s="90"/>
    </row>
    <row r="213" spans="1:15" ht="15.75" customHeight="1" x14ac:dyDescent="0.25">
      <c r="A213" s="62" t="s">
        <v>152</v>
      </c>
      <c r="B213" s="63"/>
      <c r="C213" s="63"/>
      <c r="D213" s="63"/>
      <c r="E213" s="64"/>
      <c r="F213" s="65" t="s">
        <v>153</v>
      </c>
      <c r="G213" s="66"/>
      <c r="H213" s="65" t="s">
        <v>154</v>
      </c>
      <c r="I213" s="66"/>
      <c r="J213" s="65" t="s">
        <v>155</v>
      </c>
      <c r="K213" s="149"/>
      <c r="L213" s="149"/>
      <c r="M213" s="149"/>
      <c r="N213" s="149"/>
      <c r="O213" s="90"/>
    </row>
    <row r="214" spans="1:15" ht="15.75" customHeight="1" x14ac:dyDescent="0.25">
      <c r="A214" s="62" t="s">
        <v>156</v>
      </c>
      <c r="B214" s="63"/>
      <c r="C214" s="63"/>
      <c r="D214" s="63"/>
      <c r="E214" s="64"/>
      <c r="F214" s="65" t="s">
        <v>72</v>
      </c>
      <c r="G214" s="66"/>
      <c r="H214" s="65" t="s">
        <v>157</v>
      </c>
      <c r="I214" s="66"/>
      <c r="J214" s="65" t="s">
        <v>158</v>
      </c>
      <c r="K214" s="149"/>
      <c r="L214" s="149"/>
      <c r="M214" s="149"/>
      <c r="N214" s="149"/>
      <c r="O214" s="90"/>
    </row>
    <row r="215" spans="1:15" ht="15.75" customHeight="1" x14ac:dyDescent="0.25">
      <c r="A215" s="62" t="s">
        <v>159</v>
      </c>
      <c r="B215" s="63"/>
      <c r="C215" s="63"/>
      <c r="D215" s="63"/>
      <c r="E215" s="64"/>
      <c r="F215" s="65" t="s">
        <v>154</v>
      </c>
      <c r="G215" s="66"/>
      <c r="H215" s="65" t="s">
        <v>160</v>
      </c>
      <c r="I215" s="66"/>
      <c r="J215" s="65" t="s">
        <v>161</v>
      </c>
      <c r="K215" s="149"/>
      <c r="L215" s="149"/>
      <c r="M215" s="149"/>
      <c r="N215" s="149"/>
      <c r="O215" s="90"/>
    </row>
    <row r="216" spans="1:15" ht="15.75" customHeight="1" x14ac:dyDescent="0.25">
      <c r="A216" s="69" t="s">
        <v>162</v>
      </c>
      <c r="B216" s="70"/>
      <c r="C216" s="70"/>
      <c r="D216" s="70"/>
      <c r="E216" s="70"/>
      <c r="F216" s="72" t="s">
        <v>73</v>
      </c>
      <c r="G216" s="150"/>
      <c r="H216" s="72" t="s">
        <v>163</v>
      </c>
      <c r="I216" s="150"/>
      <c r="J216" s="72" t="s">
        <v>164</v>
      </c>
      <c r="K216" s="150"/>
      <c r="L216" s="150"/>
      <c r="M216" s="150"/>
      <c r="N216" s="150"/>
      <c r="O216" s="75"/>
    </row>
    <row r="217" spans="1:15" x14ac:dyDescent="0.25">
      <c r="A217" s="69" t="s">
        <v>165</v>
      </c>
      <c r="B217" s="70"/>
      <c r="C217" s="70"/>
      <c r="D217" s="70"/>
      <c r="E217" s="70"/>
      <c r="F217" s="72" t="s">
        <v>160</v>
      </c>
      <c r="G217" s="150"/>
      <c r="H217" s="72" t="s">
        <v>166</v>
      </c>
      <c r="I217" s="150"/>
      <c r="J217" s="72" t="s">
        <v>167</v>
      </c>
      <c r="K217" s="150"/>
      <c r="L217" s="150"/>
      <c r="M217" s="150"/>
      <c r="N217" s="150"/>
      <c r="O217" s="75"/>
    </row>
    <row r="218" spans="1:15" ht="16.5" thickBot="1" x14ac:dyDescent="0.3">
      <c r="A218" s="69" t="s">
        <v>168</v>
      </c>
      <c r="B218" s="70"/>
      <c r="C218" s="70"/>
      <c r="D218" s="70"/>
      <c r="E218" s="70"/>
      <c r="F218" s="72" t="s">
        <v>74</v>
      </c>
      <c r="G218" s="150"/>
      <c r="H218" s="72" t="s">
        <v>74</v>
      </c>
      <c r="I218" s="150"/>
      <c r="J218" s="72" t="s">
        <v>169</v>
      </c>
      <c r="K218" s="150"/>
      <c r="L218" s="150"/>
      <c r="M218" s="150"/>
      <c r="N218" s="150"/>
      <c r="O218" s="75"/>
    </row>
    <row r="219" spans="1:15" ht="15" customHeight="1" thickBot="1" x14ac:dyDescent="0.3">
      <c r="A219" s="105" t="s">
        <v>75</v>
      </c>
      <c r="B219" s="106"/>
      <c r="C219" s="106"/>
      <c r="D219" s="106"/>
      <c r="E219" s="107"/>
      <c r="F219" s="107"/>
      <c r="G219" s="107"/>
      <c r="H219" s="107"/>
      <c r="I219" s="107"/>
      <c r="J219" s="107"/>
      <c r="K219" s="107"/>
      <c r="L219" s="107"/>
      <c r="M219" s="107"/>
      <c r="N219" s="107"/>
      <c r="O219" s="108"/>
    </row>
    <row r="220" spans="1:15" x14ac:dyDescent="0.25">
      <c r="A220" s="170" t="s">
        <v>77</v>
      </c>
      <c r="B220" s="171"/>
      <c r="C220" s="171"/>
      <c r="D220" s="171"/>
      <c r="E220" s="171"/>
      <c r="F220" s="171"/>
      <c r="G220" s="171"/>
      <c r="H220" s="171"/>
      <c r="I220" s="171"/>
      <c r="J220" s="171"/>
      <c r="K220" s="171"/>
      <c r="L220" s="171"/>
      <c r="M220" s="171"/>
      <c r="N220" s="171"/>
      <c r="O220" s="172"/>
    </row>
    <row r="221" spans="1:15" ht="15.75" customHeight="1" x14ac:dyDescent="0.25">
      <c r="A221" s="202" t="s">
        <v>94</v>
      </c>
      <c r="B221" s="84"/>
      <c r="C221" s="84"/>
      <c r="D221" s="84"/>
      <c r="E221" s="85"/>
      <c r="F221" s="203" t="s">
        <v>101</v>
      </c>
      <c r="G221" s="204"/>
      <c r="H221" s="156"/>
      <c r="I221" s="157"/>
      <c r="J221" s="203" t="s">
        <v>102</v>
      </c>
      <c r="K221" s="204"/>
      <c r="L221" s="156"/>
      <c r="M221" s="157"/>
      <c r="N221" s="41" t="s">
        <v>76</v>
      </c>
      <c r="O221" s="158"/>
    </row>
    <row r="222" spans="1:15" ht="15.75" customHeight="1" x14ac:dyDescent="0.25">
      <c r="A222" s="62" t="str">
        <f>A153</f>
        <v>Маникюр с покрытием гель-лак</v>
      </c>
      <c r="B222" s="86"/>
      <c r="C222" s="86"/>
      <c r="D222" s="86"/>
      <c r="E222" s="87"/>
      <c r="F222" s="154">
        <v>350</v>
      </c>
      <c r="G222" s="155"/>
      <c r="H222" s="156"/>
      <c r="I222" s="157"/>
      <c r="J222" s="154">
        <v>150</v>
      </c>
      <c r="K222" s="155"/>
      <c r="L222" s="156"/>
      <c r="M222" s="157"/>
      <c r="N222" s="168">
        <f>F222+J222</f>
        <v>500</v>
      </c>
      <c r="O222" s="199"/>
    </row>
    <row r="223" spans="1:15" ht="15.75" customHeight="1" x14ac:dyDescent="0.25">
      <c r="A223" s="62" t="str">
        <f t="shared" ref="A223:A227" si="9">A154</f>
        <v>Маникюр без покрытия</v>
      </c>
      <c r="B223" s="86"/>
      <c r="C223" s="86"/>
      <c r="D223" s="86"/>
      <c r="E223" s="87"/>
      <c r="F223" s="154">
        <v>120</v>
      </c>
      <c r="G223" s="155"/>
      <c r="H223" s="156"/>
      <c r="I223" s="157"/>
      <c r="J223" s="154">
        <v>100</v>
      </c>
      <c r="K223" s="155"/>
      <c r="L223" s="156"/>
      <c r="M223" s="157"/>
      <c r="N223" s="200">
        <f>F223+J223</f>
        <v>220</v>
      </c>
      <c r="O223" s="201"/>
    </row>
    <row r="224" spans="1:15" ht="15.75" customHeight="1" x14ac:dyDescent="0.25">
      <c r="A224" s="62" t="str">
        <f t="shared" si="9"/>
        <v>Педикюр с покрытием</v>
      </c>
      <c r="B224" s="86"/>
      <c r="C224" s="86"/>
      <c r="D224" s="86"/>
      <c r="E224" s="87"/>
      <c r="F224" s="154">
        <v>500</v>
      </c>
      <c r="G224" s="155"/>
      <c r="H224" s="156"/>
      <c r="I224" s="157"/>
      <c r="J224" s="154">
        <v>200</v>
      </c>
      <c r="K224" s="155"/>
      <c r="L224" s="156"/>
      <c r="M224" s="157"/>
      <c r="N224" s="168">
        <f t="shared" ref="N224" si="10">F224+J224</f>
        <v>700</v>
      </c>
      <c r="O224" s="168"/>
    </row>
    <row r="225" spans="1:15" ht="15.75" customHeight="1" x14ac:dyDescent="0.25">
      <c r="A225" s="62" t="str">
        <f t="shared" si="9"/>
        <v>Педикюр без покрытия</v>
      </c>
      <c r="B225" s="86"/>
      <c r="C225" s="86"/>
      <c r="D225" s="86"/>
      <c r="E225" s="87"/>
      <c r="F225" s="169">
        <v>300</v>
      </c>
      <c r="G225" s="169"/>
      <c r="H225" s="169"/>
      <c r="I225" s="169"/>
      <c r="J225" s="169">
        <v>180</v>
      </c>
      <c r="K225" s="169"/>
      <c r="L225" s="169"/>
      <c r="M225" s="169"/>
      <c r="N225" s="168">
        <f>F225+J225</f>
        <v>480</v>
      </c>
      <c r="O225" s="168"/>
    </row>
    <row r="226" spans="1:15" ht="15.75" customHeight="1" x14ac:dyDescent="0.25">
      <c r="A226" s="62" t="str">
        <f t="shared" si="9"/>
        <v>Снятие покрытия</v>
      </c>
      <c r="B226" s="86"/>
      <c r="C226" s="86"/>
      <c r="D226" s="86"/>
      <c r="E226" s="87"/>
      <c r="F226" s="169">
        <v>20</v>
      </c>
      <c r="G226" s="169"/>
      <c r="H226" s="169"/>
      <c r="I226" s="169"/>
      <c r="J226" s="169">
        <v>50</v>
      </c>
      <c r="K226" s="169"/>
      <c r="L226" s="169"/>
      <c r="M226" s="169"/>
      <c r="N226" s="168">
        <f>F226+J226</f>
        <v>70</v>
      </c>
      <c r="O226" s="168"/>
    </row>
    <row r="227" spans="1:15" ht="15.75" customHeight="1" x14ac:dyDescent="0.25">
      <c r="A227" s="62" t="str">
        <f t="shared" si="9"/>
        <v>Дизайн ногтей</v>
      </c>
      <c r="B227" s="86"/>
      <c r="C227" s="86"/>
      <c r="D227" s="86"/>
      <c r="E227" s="87"/>
      <c r="F227" s="169">
        <v>100</v>
      </c>
      <c r="G227" s="169"/>
      <c r="H227" s="169"/>
      <c r="I227" s="169"/>
      <c r="J227" s="169">
        <v>30</v>
      </c>
      <c r="K227" s="169"/>
      <c r="L227" s="169"/>
      <c r="M227" s="169"/>
      <c r="N227" s="168">
        <f>F227+J227</f>
        <v>130</v>
      </c>
      <c r="O227" s="168"/>
    </row>
    <row r="228" spans="1:15" x14ac:dyDescent="0.25">
      <c r="A228" s="165" t="s">
        <v>92</v>
      </c>
      <c r="B228" s="166"/>
      <c r="C228" s="166"/>
      <c r="D228" s="166"/>
      <c r="E228" s="166"/>
      <c r="F228" s="166"/>
      <c r="G228" s="166"/>
      <c r="H228" s="166"/>
      <c r="I228" s="166"/>
      <c r="J228" s="166"/>
      <c r="K228" s="166"/>
      <c r="L228" s="166"/>
      <c r="M228" s="166"/>
      <c r="N228" s="166"/>
      <c r="O228" s="167"/>
    </row>
    <row r="229" spans="1:15" x14ac:dyDescent="0.25">
      <c r="A229" s="61" t="s">
        <v>44</v>
      </c>
      <c r="B229" s="159"/>
      <c r="C229" s="159"/>
      <c r="D229" s="15" t="s">
        <v>45</v>
      </c>
      <c r="E229" s="15" t="s">
        <v>46</v>
      </c>
      <c r="F229" s="15" t="s">
        <v>47</v>
      </c>
      <c r="G229" s="15" t="s">
        <v>48</v>
      </c>
      <c r="H229" s="15" t="s">
        <v>49</v>
      </c>
      <c r="I229" s="15" t="s">
        <v>50</v>
      </c>
      <c r="J229" s="15" t="s">
        <v>51</v>
      </c>
      <c r="K229" s="15" t="s">
        <v>52</v>
      </c>
      <c r="L229" s="15" t="s">
        <v>53</v>
      </c>
      <c r="M229" s="15" t="s">
        <v>54</v>
      </c>
      <c r="N229" s="15" t="s">
        <v>55</v>
      </c>
      <c r="O229" s="16" t="s">
        <v>56</v>
      </c>
    </row>
    <row r="230" spans="1:15" ht="30.75" customHeight="1" x14ac:dyDescent="0.25">
      <c r="A230" s="163" t="str">
        <f>CONCATENATE("Себестоимость"," ",A153)</f>
        <v>Себестоимость Маникюр с покрытием гель-лак</v>
      </c>
      <c r="B230" s="164"/>
      <c r="C230" s="164"/>
      <c r="D230" s="20">
        <f t="shared" ref="D230:O230" si="11">D171*$N222/1000</f>
        <v>2</v>
      </c>
      <c r="E230" s="20">
        <f t="shared" si="11"/>
        <v>3</v>
      </c>
      <c r="F230" s="20">
        <f t="shared" si="11"/>
        <v>7</v>
      </c>
      <c r="G230" s="20">
        <f t="shared" si="11"/>
        <v>9</v>
      </c>
      <c r="H230" s="20">
        <f t="shared" si="11"/>
        <v>12</v>
      </c>
      <c r="I230" s="20">
        <f t="shared" si="11"/>
        <v>13</v>
      </c>
      <c r="J230" s="20">
        <f t="shared" si="11"/>
        <v>16</v>
      </c>
      <c r="K230" s="20">
        <f t="shared" si="11"/>
        <v>18</v>
      </c>
      <c r="L230" s="20">
        <f t="shared" si="11"/>
        <v>23</v>
      </c>
      <c r="M230" s="20">
        <f t="shared" si="11"/>
        <v>24</v>
      </c>
      <c r="N230" s="20">
        <f t="shared" si="11"/>
        <v>24</v>
      </c>
      <c r="O230" s="21">
        <f t="shared" si="11"/>
        <v>24</v>
      </c>
    </row>
    <row r="231" spans="1:15" ht="15.75" customHeight="1" x14ac:dyDescent="0.25">
      <c r="A231" s="163" t="str">
        <f t="shared" ref="A231:A235" si="12">CONCATENATE("Себестоимость"," ",A154)</f>
        <v>Себестоимость Маникюр без покрытия</v>
      </c>
      <c r="B231" s="164"/>
      <c r="C231" s="164"/>
      <c r="D231" s="20">
        <f t="shared" ref="D231:O231" si="13">D172*$N223/1000</f>
        <v>0.22</v>
      </c>
      <c r="E231" s="20">
        <f t="shared" si="13"/>
        <v>0.44</v>
      </c>
      <c r="F231" s="20">
        <f t="shared" si="13"/>
        <v>1.1000000000000001</v>
      </c>
      <c r="G231" s="20">
        <f t="shared" si="13"/>
        <v>1.32</v>
      </c>
      <c r="H231" s="20">
        <f t="shared" si="13"/>
        <v>1.98</v>
      </c>
      <c r="I231" s="20">
        <f t="shared" si="13"/>
        <v>1.98</v>
      </c>
      <c r="J231" s="20">
        <f t="shared" si="13"/>
        <v>2.64</v>
      </c>
      <c r="K231" s="20">
        <f t="shared" si="13"/>
        <v>2.86</v>
      </c>
      <c r="L231" s="20">
        <f t="shared" si="13"/>
        <v>3.74</v>
      </c>
      <c r="M231" s="20">
        <f t="shared" si="13"/>
        <v>3.96</v>
      </c>
      <c r="N231" s="20">
        <f t="shared" si="13"/>
        <v>3.96</v>
      </c>
      <c r="O231" s="21">
        <f t="shared" si="13"/>
        <v>3.96</v>
      </c>
    </row>
    <row r="232" spans="1:15" ht="15.75" customHeight="1" x14ac:dyDescent="0.25">
      <c r="A232" s="163" t="str">
        <f t="shared" si="12"/>
        <v>Себестоимость Педикюр с покрытием</v>
      </c>
      <c r="B232" s="164"/>
      <c r="C232" s="164"/>
      <c r="D232" s="20">
        <f t="shared" ref="D232:O232" si="14">D173*$N224/1000</f>
        <v>1.4</v>
      </c>
      <c r="E232" s="20">
        <f t="shared" si="14"/>
        <v>2.1</v>
      </c>
      <c r="F232" s="20">
        <f t="shared" si="14"/>
        <v>4.9000000000000004</v>
      </c>
      <c r="G232" s="20">
        <f t="shared" si="14"/>
        <v>6.3</v>
      </c>
      <c r="H232" s="20">
        <f t="shared" si="14"/>
        <v>8.4</v>
      </c>
      <c r="I232" s="20">
        <f t="shared" si="14"/>
        <v>9.1</v>
      </c>
      <c r="J232" s="20">
        <f t="shared" si="14"/>
        <v>11.2</v>
      </c>
      <c r="K232" s="20">
        <f t="shared" si="14"/>
        <v>12.6</v>
      </c>
      <c r="L232" s="20">
        <f t="shared" si="14"/>
        <v>16.100000000000001</v>
      </c>
      <c r="M232" s="20">
        <f t="shared" si="14"/>
        <v>16.8</v>
      </c>
      <c r="N232" s="20">
        <f t="shared" si="14"/>
        <v>16.8</v>
      </c>
      <c r="O232" s="20">
        <f t="shared" si="14"/>
        <v>16.8</v>
      </c>
    </row>
    <row r="233" spans="1:15" ht="15.75" customHeight="1" x14ac:dyDescent="0.25">
      <c r="A233" s="163" t="str">
        <f t="shared" si="12"/>
        <v>Себестоимость Педикюр без покрытия</v>
      </c>
      <c r="B233" s="164"/>
      <c r="C233" s="164"/>
      <c r="D233" s="20">
        <f t="shared" ref="D233:O233" si="15">D174*$N225/1000</f>
        <v>0.48</v>
      </c>
      <c r="E233" s="20">
        <f t="shared" si="15"/>
        <v>0.48</v>
      </c>
      <c r="F233" s="20">
        <f t="shared" si="15"/>
        <v>1.44</v>
      </c>
      <c r="G233" s="20">
        <f t="shared" si="15"/>
        <v>1.92</v>
      </c>
      <c r="H233" s="20">
        <f t="shared" si="15"/>
        <v>2.88</v>
      </c>
      <c r="I233" s="20">
        <f t="shared" si="15"/>
        <v>2.88</v>
      </c>
      <c r="J233" s="20">
        <f t="shared" si="15"/>
        <v>3.84</v>
      </c>
      <c r="K233" s="20">
        <f t="shared" si="15"/>
        <v>4.32</v>
      </c>
      <c r="L233" s="20">
        <f t="shared" si="15"/>
        <v>5.28</v>
      </c>
      <c r="M233" s="20">
        <f t="shared" si="15"/>
        <v>5.76</v>
      </c>
      <c r="N233" s="20">
        <f t="shared" si="15"/>
        <v>5.76</v>
      </c>
      <c r="O233" s="20">
        <f t="shared" si="15"/>
        <v>5.76</v>
      </c>
    </row>
    <row r="234" spans="1:15" ht="15.75" customHeight="1" x14ac:dyDescent="0.25">
      <c r="A234" s="163" t="str">
        <f t="shared" si="12"/>
        <v>Себестоимость Снятие покрытия</v>
      </c>
      <c r="B234" s="164"/>
      <c r="C234" s="164"/>
      <c r="D234" s="20">
        <f t="shared" ref="D234:O234" si="16">D175*$N226/1000</f>
        <v>0</v>
      </c>
      <c r="E234" s="20">
        <f t="shared" si="16"/>
        <v>0</v>
      </c>
      <c r="F234" s="20">
        <f t="shared" si="16"/>
        <v>7.0000000000000007E-2</v>
      </c>
      <c r="G234" s="20">
        <f t="shared" si="16"/>
        <v>0.14000000000000001</v>
      </c>
      <c r="H234" s="20">
        <f t="shared" si="16"/>
        <v>0.21</v>
      </c>
      <c r="I234" s="20">
        <f t="shared" si="16"/>
        <v>0.21</v>
      </c>
      <c r="J234" s="20">
        <f t="shared" si="16"/>
        <v>0.28000000000000003</v>
      </c>
      <c r="K234" s="20">
        <f t="shared" si="16"/>
        <v>0.28000000000000003</v>
      </c>
      <c r="L234" s="20">
        <f t="shared" si="16"/>
        <v>0.35</v>
      </c>
      <c r="M234" s="20">
        <f t="shared" si="16"/>
        <v>0.42</v>
      </c>
      <c r="N234" s="20">
        <f t="shared" si="16"/>
        <v>0.42</v>
      </c>
      <c r="O234" s="20">
        <f t="shared" si="16"/>
        <v>0.42</v>
      </c>
    </row>
    <row r="235" spans="1:15" ht="15.75" customHeight="1" x14ac:dyDescent="0.25">
      <c r="A235" s="163" t="str">
        <f t="shared" si="12"/>
        <v>Себестоимость Дизайн ногтей</v>
      </c>
      <c r="B235" s="164"/>
      <c r="C235" s="164"/>
      <c r="D235" s="20">
        <f>D176*$N227/1000</f>
        <v>0.13</v>
      </c>
      <c r="E235" s="20">
        <f t="shared" ref="E235:O235" si="17">E176*$N227/1000</f>
        <v>0.13</v>
      </c>
      <c r="F235" s="20">
        <f t="shared" si="17"/>
        <v>0.39</v>
      </c>
      <c r="G235" s="20">
        <f t="shared" si="17"/>
        <v>0.52</v>
      </c>
      <c r="H235" s="20">
        <f t="shared" si="17"/>
        <v>0.78</v>
      </c>
      <c r="I235" s="20">
        <f t="shared" si="17"/>
        <v>0.78</v>
      </c>
      <c r="J235" s="20">
        <f t="shared" si="17"/>
        <v>1.04</v>
      </c>
      <c r="K235" s="20">
        <f t="shared" si="17"/>
        <v>1.17</v>
      </c>
      <c r="L235" s="20">
        <f t="shared" si="17"/>
        <v>1.43</v>
      </c>
      <c r="M235" s="20">
        <f t="shared" si="17"/>
        <v>1.56</v>
      </c>
      <c r="N235" s="20">
        <f t="shared" si="17"/>
        <v>1.56</v>
      </c>
      <c r="O235" s="20">
        <f t="shared" si="17"/>
        <v>1.56</v>
      </c>
    </row>
    <row r="236" spans="1:15" ht="16.5" thickBot="1" x14ac:dyDescent="0.3">
      <c r="A236" s="161" t="s">
        <v>78</v>
      </c>
      <c r="B236" s="162"/>
      <c r="C236" s="162"/>
      <c r="D236" s="22">
        <f>SUM(D230:D235)</f>
        <v>4.2299999999999995</v>
      </c>
      <c r="E236" s="22">
        <f t="shared" ref="E236:O236" si="18">SUM(E230:E235)</f>
        <v>6.1499999999999995</v>
      </c>
      <c r="F236" s="22">
        <f t="shared" si="18"/>
        <v>14.9</v>
      </c>
      <c r="G236" s="22">
        <f t="shared" si="18"/>
        <v>19.2</v>
      </c>
      <c r="H236" s="22">
        <f t="shared" si="18"/>
        <v>26.250000000000004</v>
      </c>
      <c r="I236" s="22">
        <f t="shared" si="18"/>
        <v>27.95</v>
      </c>
      <c r="J236" s="22">
        <f t="shared" si="18"/>
        <v>35</v>
      </c>
      <c r="K236" s="22">
        <f t="shared" si="18"/>
        <v>39.230000000000004</v>
      </c>
      <c r="L236" s="22">
        <f t="shared" si="18"/>
        <v>49.900000000000006</v>
      </c>
      <c r="M236" s="22">
        <f t="shared" si="18"/>
        <v>52.500000000000007</v>
      </c>
      <c r="N236" s="22">
        <f t="shared" si="18"/>
        <v>52.500000000000007</v>
      </c>
      <c r="O236" s="22">
        <f t="shared" si="18"/>
        <v>52.500000000000007</v>
      </c>
    </row>
    <row r="237" spans="1:15" ht="16.5" thickBot="1" x14ac:dyDescent="0.3">
      <c r="A237" s="105" t="s">
        <v>79</v>
      </c>
      <c r="B237" s="106"/>
      <c r="C237" s="106"/>
      <c r="D237" s="106"/>
      <c r="E237" s="107"/>
      <c r="F237" s="107"/>
      <c r="G237" s="107"/>
      <c r="H237" s="107"/>
      <c r="I237" s="107"/>
      <c r="J237" s="107"/>
      <c r="K237" s="107"/>
      <c r="L237" s="107"/>
      <c r="M237" s="107"/>
      <c r="N237" s="107"/>
      <c r="O237" s="108"/>
    </row>
    <row r="238" spans="1:15" ht="30" customHeight="1" thickBot="1" x14ac:dyDescent="0.3">
      <c r="A238" s="170" t="s">
        <v>93</v>
      </c>
      <c r="B238" s="171"/>
      <c r="C238" s="171"/>
      <c r="D238" s="171"/>
      <c r="E238" s="171"/>
      <c r="F238" s="171"/>
      <c r="G238" s="171"/>
      <c r="H238" s="171"/>
      <c r="I238" s="171"/>
      <c r="J238" s="171"/>
      <c r="K238" s="171"/>
      <c r="L238" s="171"/>
      <c r="M238" s="171"/>
      <c r="N238" s="171"/>
      <c r="O238" s="172"/>
    </row>
    <row r="239" spans="1:15" x14ac:dyDescent="0.25">
      <c r="A239" s="173" t="s">
        <v>44</v>
      </c>
      <c r="B239" s="174"/>
      <c r="C239" s="174"/>
      <c r="D239" s="24" t="s">
        <v>45</v>
      </c>
      <c r="E239" s="24" t="s">
        <v>46</v>
      </c>
      <c r="F239" s="24" t="s">
        <v>47</v>
      </c>
      <c r="G239" s="24" t="s">
        <v>48</v>
      </c>
      <c r="H239" s="24" t="s">
        <v>49</v>
      </c>
      <c r="I239" s="24" t="s">
        <v>50</v>
      </c>
      <c r="J239" s="24" t="s">
        <v>51</v>
      </c>
      <c r="K239" s="24" t="s">
        <v>52</v>
      </c>
      <c r="L239" s="24" t="s">
        <v>53</v>
      </c>
      <c r="M239" s="24" t="s">
        <v>54</v>
      </c>
      <c r="N239" s="24" t="s">
        <v>55</v>
      </c>
      <c r="O239" s="25" t="s">
        <v>56</v>
      </c>
    </row>
    <row r="240" spans="1:15" x14ac:dyDescent="0.25">
      <c r="A240" s="175" t="s">
        <v>98</v>
      </c>
      <c r="B240" s="176"/>
      <c r="C240" s="176"/>
      <c r="D240" s="20">
        <f t="shared" ref="D240:O240" si="19">D177</f>
        <v>17.100000000000001</v>
      </c>
      <c r="E240" s="20">
        <f t="shared" si="19"/>
        <v>25</v>
      </c>
      <c r="F240" s="20">
        <f t="shared" si="19"/>
        <v>60.9</v>
      </c>
      <c r="G240" s="20">
        <f t="shared" si="19"/>
        <v>78.5</v>
      </c>
      <c r="H240" s="20">
        <f t="shared" si="19"/>
        <v>107.7</v>
      </c>
      <c r="I240" s="20">
        <f t="shared" si="19"/>
        <v>114.4</v>
      </c>
      <c r="J240" s="20">
        <f t="shared" si="19"/>
        <v>143.6</v>
      </c>
      <c r="K240" s="20">
        <f t="shared" si="19"/>
        <v>160.69999999999999</v>
      </c>
      <c r="L240" s="20">
        <f t="shared" si="19"/>
        <v>204.5</v>
      </c>
      <c r="M240" s="20">
        <f t="shared" si="19"/>
        <v>215.4</v>
      </c>
      <c r="N240" s="20">
        <f t="shared" si="19"/>
        <v>215.4</v>
      </c>
      <c r="O240" s="21">
        <f t="shared" si="19"/>
        <v>215.4</v>
      </c>
    </row>
    <row r="241" spans="1:40" x14ac:dyDescent="0.25">
      <c r="A241" s="175" t="s">
        <v>99</v>
      </c>
      <c r="B241" s="176"/>
      <c r="C241" s="176"/>
      <c r="D241" s="20">
        <f>D236</f>
        <v>4.2299999999999995</v>
      </c>
      <c r="E241" s="20">
        <f t="shared" ref="E241:O241" si="20">E236</f>
        <v>6.1499999999999995</v>
      </c>
      <c r="F241" s="20">
        <f t="shared" si="20"/>
        <v>14.9</v>
      </c>
      <c r="G241" s="20">
        <f t="shared" si="20"/>
        <v>19.2</v>
      </c>
      <c r="H241" s="20">
        <f t="shared" si="20"/>
        <v>26.250000000000004</v>
      </c>
      <c r="I241" s="20">
        <f t="shared" si="20"/>
        <v>27.95</v>
      </c>
      <c r="J241" s="20">
        <f t="shared" si="20"/>
        <v>35</v>
      </c>
      <c r="K241" s="20">
        <f t="shared" si="20"/>
        <v>39.230000000000004</v>
      </c>
      <c r="L241" s="20">
        <f t="shared" si="20"/>
        <v>49.900000000000006</v>
      </c>
      <c r="M241" s="20">
        <f t="shared" si="20"/>
        <v>52.500000000000007</v>
      </c>
      <c r="N241" s="20">
        <f t="shared" si="20"/>
        <v>52.500000000000007</v>
      </c>
      <c r="O241" s="21">
        <f t="shared" si="20"/>
        <v>52.500000000000007</v>
      </c>
    </row>
    <row r="242" spans="1:40" x14ac:dyDescent="0.25">
      <c r="A242" s="175" t="s">
        <v>80</v>
      </c>
      <c r="B242" s="176"/>
      <c r="C242" s="176"/>
      <c r="D242" s="35">
        <v>25</v>
      </c>
      <c r="E242" s="35">
        <v>25</v>
      </c>
      <c r="F242" s="35">
        <v>25</v>
      </c>
      <c r="G242" s="35">
        <v>25</v>
      </c>
      <c r="H242" s="35">
        <v>25</v>
      </c>
      <c r="I242" s="35">
        <v>25</v>
      </c>
      <c r="J242" s="35">
        <v>25</v>
      </c>
      <c r="K242" s="35">
        <v>25</v>
      </c>
      <c r="L242" s="35">
        <v>25</v>
      </c>
      <c r="M242" s="35">
        <v>25</v>
      </c>
      <c r="N242" s="35">
        <v>25</v>
      </c>
      <c r="O242" s="35">
        <v>25</v>
      </c>
    </row>
    <row r="243" spans="1:40" x14ac:dyDescent="0.25">
      <c r="A243" s="175" t="s">
        <v>100</v>
      </c>
      <c r="B243" s="176"/>
      <c r="C243" s="176"/>
      <c r="D243" s="37">
        <v>15</v>
      </c>
      <c r="E243" s="37">
        <v>15</v>
      </c>
      <c r="F243" s="37">
        <v>15</v>
      </c>
      <c r="G243" s="37">
        <v>5</v>
      </c>
      <c r="H243" s="37">
        <v>5</v>
      </c>
      <c r="I243" s="37">
        <v>5</v>
      </c>
      <c r="J243" s="37">
        <v>5</v>
      </c>
      <c r="K243" s="37">
        <v>5</v>
      </c>
      <c r="L243" s="37">
        <v>5</v>
      </c>
      <c r="M243" s="37">
        <v>5</v>
      </c>
      <c r="N243" s="37">
        <v>5</v>
      </c>
      <c r="O243" s="38">
        <v>5</v>
      </c>
    </row>
    <row r="244" spans="1:40" ht="16.5" thickBot="1" x14ac:dyDescent="0.3">
      <c r="A244" s="177" t="s">
        <v>81</v>
      </c>
      <c r="B244" s="178"/>
      <c r="C244" s="178"/>
      <c r="D244" s="37">
        <f t="shared" ref="D244:O244" si="21">D240*0.06</f>
        <v>1.026</v>
      </c>
      <c r="E244" s="37">
        <f t="shared" si="21"/>
        <v>1.5</v>
      </c>
      <c r="F244" s="37">
        <f t="shared" si="21"/>
        <v>3.6539999999999999</v>
      </c>
      <c r="G244" s="37">
        <f t="shared" si="21"/>
        <v>4.71</v>
      </c>
      <c r="H244" s="37">
        <f t="shared" si="21"/>
        <v>6.4619999999999997</v>
      </c>
      <c r="I244" s="37">
        <f t="shared" si="21"/>
        <v>6.8639999999999999</v>
      </c>
      <c r="J244" s="37">
        <f t="shared" si="21"/>
        <v>8.6159999999999997</v>
      </c>
      <c r="K244" s="37">
        <f t="shared" si="21"/>
        <v>9.6419999999999995</v>
      </c>
      <c r="L244" s="37">
        <f t="shared" si="21"/>
        <v>12.27</v>
      </c>
      <c r="M244" s="37">
        <f t="shared" si="21"/>
        <v>12.923999999999999</v>
      </c>
      <c r="N244" s="37">
        <f t="shared" si="21"/>
        <v>12.923999999999999</v>
      </c>
      <c r="O244" s="38">
        <f t="shared" si="21"/>
        <v>12.923999999999999</v>
      </c>
    </row>
    <row r="245" spans="1:40" ht="16.5" thickBot="1" x14ac:dyDescent="0.3">
      <c r="A245" s="179" t="s">
        <v>82</v>
      </c>
      <c r="B245" s="180"/>
      <c r="C245" s="180"/>
      <c r="D245" s="28">
        <f>D240-D241--D243-D242-D244</f>
        <v>1.844000000000001</v>
      </c>
      <c r="E245" s="28">
        <f t="shared" ref="E245:O245" si="22">E240-E241--E243-E242-E244</f>
        <v>7.3500000000000014</v>
      </c>
      <c r="F245" s="28">
        <f t="shared" si="22"/>
        <v>32.346000000000004</v>
      </c>
      <c r="G245" s="28">
        <f t="shared" si="22"/>
        <v>34.589999999999996</v>
      </c>
      <c r="H245" s="28">
        <f t="shared" si="22"/>
        <v>54.988</v>
      </c>
      <c r="I245" s="28">
        <f t="shared" si="22"/>
        <v>59.586000000000006</v>
      </c>
      <c r="J245" s="28">
        <f t="shared" si="22"/>
        <v>79.983999999999995</v>
      </c>
      <c r="K245" s="28">
        <f t="shared" si="22"/>
        <v>91.827999999999989</v>
      </c>
      <c r="L245" s="28">
        <f t="shared" si="22"/>
        <v>122.33</v>
      </c>
      <c r="M245" s="28">
        <f t="shared" si="22"/>
        <v>129.976</v>
      </c>
      <c r="N245" s="28">
        <f t="shared" si="22"/>
        <v>129.976</v>
      </c>
      <c r="O245" s="28">
        <f t="shared" si="22"/>
        <v>129.976</v>
      </c>
    </row>
    <row r="246" spans="1:40" x14ac:dyDescent="0.25">
      <c r="A246" s="183"/>
      <c r="B246" s="184"/>
      <c r="C246" s="184"/>
      <c r="D246" s="184"/>
      <c r="E246" s="184"/>
      <c r="F246" s="184"/>
      <c r="G246" s="184"/>
      <c r="H246" s="184"/>
      <c r="I246" s="184"/>
      <c r="J246" s="184"/>
      <c r="K246" s="184"/>
      <c r="L246" s="184"/>
      <c r="M246" s="184"/>
      <c r="N246" s="184"/>
      <c r="O246" s="185"/>
    </row>
    <row r="247" spans="1:40" x14ac:dyDescent="0.25">
      <c r="A247" s="175" t="s">
        <v>83</v>
      </c>
      <c r="B247" s="176"/>
      <c r="C247" s="176"/>
      <c r="D247" s="20">
        <f>D245</f>
        <v>1.844000000000001</v>
      </c>
      <c r="E247" s="20">
        <f t="shared" ref="E247:O247" si="23">E245</f>
        <v>7.3500000000000014</v>
      </c>
      <c r="F247" s="20">
        <f t="shared" si="23"/>
        <v>32.346000000000004</v>
      </c>
      <c r="G247" s="20">
        <f t="shared" si="23"/>
        <v>34.589999999999996</v>
      </c>
      <c r="H247" s="20">
        <f t="shared" si="23"/>
        <v>54.988</v>
      </c>
      <c r="I247" s="20">
        <f t="shared" si="23"/>
        <v>59.586000000000006</v>
      </c>
      <c r="J247" s="20">
        <f t="shared" si="23"/>
        <v>79.983999999999995</v>
      </c>
      <c r="K247" s="20">
        <f t="shared" si="23"/>
        <v>91.827999999999989</v>
      </c>
      <c r="L247" s="20">
        <f t="shared" si="23"/>
        <v>122.33</v>
      </c>
      <c r="M247" s="20">
        <f t="shared" si="23"/>
        <v>129.976</v>
      </c>
      <c r="N247" s="20">
        <f t="shared" si="23"/>
        <v>129.976</v>
      </c>
      <c r="O247" s="21">
        <f t="shared" si="23"/>
        <v>129.976</v>
      </c>
    </row>
    <row r="248" spans="1:40" ht="16.5" thickBot="1" x14ac:dyDescent="0.3">
      <c r="A248" s="177" t="s">
        <v>84</v>
      </c>
      <c r="B248" s="178"/>
      <c r="C248" s="178"/>
      <c r="D248" s="26">
        <f>-10-J202</f>
        <v>-159</v>
      </c>
      <c r="E248" s="26">
        <v>0</v>
      </c>
      <c r="F248" s="26">
        <v>0</v>
      </c>
      <c r="G248" s="26">
        <v>0</v>
      </c>
      <c r="H248" s="26">
        <v>0</v>
      </c>
      <c r="I248" s="26">
        <v>0</v>
      </c>
      <c r="J248" s="26">
        <v>0</v>
      </c>
      <c r="K248" s="26">
        <v>0</v>
      </c>
      <c r="L248" s="26">
        <v>0</v>
      </c>
      <c r="M248" s="26">
        <v>0</v>
      </c>
      <c r="N248" s="26">
        <v>0</v>
      </c>
      <c r="O248" s="27">
        <v>0</v>
      </c>
    </row>
    <row r="249" spans="1:40" x14ac:dyDescent="0.25">
      <c r="A249" s="181" t="s">
        <v>85</v>
      </c>
      <c r="B249" s="182"/>
      <c r="C249" s="182"/>
      <c r="D249" s="30">
        <f>D247+D248</f>
        <v>-157.15600000000001</v>
      </c>
      <c r="E249" s="30">
        <f t="shared" ref="E249:O249" si="24">E247+E248</f>
        <v>7.3500000000000014</v>
      </c>
      <c r="F249" s="30">
        <f t="shared" si="24"/>
        <v>32.346000000000004</v>
      </c>
      <c r="G249" s="30">
        <f t="shared" si="24"/>
        <v>34.589999999999996</v>
      </c>
      <c r="H249" s="30">
        <f t="shared" si="24"/>
        <v>54.988</v>
      </c>
      <c r="I249" s="30">
        <f t="shared" si="24"/>
        <v>59.586000000000006</v>
      </c>
      <c r="J249" s="30">
        <f t="shared" si="24"/>
        <v>79.983999999999995</v>
      </c>
      <c r="K249" s="30">
        <f t="shared" si="24"/>
        <v>91.827999999999989</v>
      </c>
      <c r="L249" s="30">
        <f t="shared" si="24"/>
        <v>122.33</v>
      </c>
      <c r="M249" s="30">
        <f t="shared" si="24"/>
        <v>129.976</v>
      </c>
      <c r="N249" s="30">
        <f t="shared" si="24"/>
        <v>129.976</v>
      </c>
      <c r="O249" s="31">
        <f t="shared" si="24"/>
        <v>129.976</v>
      </c>
      <c r="P249" s="4">
        <f>D263</f>
        <v>152.32999999999998</v>
      </c>
      <c r="Q249" s="4">
        <f t="shared" ref="Q249:AA249" si="25">E263</f>
        <v>152.32999999999998</v>
      </c>
      <c r="R249" s="4">
        <f t="shared" si="25"/>
        <v>163.22999999999999</v>
      </c>
      <c r="S249" s="4">
        <f t="shared" si="25"/>
        <v>168.23</v>
      </c>
      <c r="T249" s="4">
        <f t="shared" si="25"/>
        <v>168.23</v>
      </c>
      <c r="U249" s="4">
        <f t="shared" si="25"/>
        <v>163.22999999999999</v>
      </c>
      <c r="V249" s="4">
        <f t="shared" si="25"/>
        <v>163.22999999999999</v>
      </c>
      <c r="W249" s="4">
        <f t="shared" si="25"/>
        <v>168.23</v>
      </c>
      <c r="X249" s="4">
        <f t="shared" si="25"/>
        <v>168.23</v>
      </c>
      <c r="Y249" s="4">
        <f t="shared" si="25"/>
        <v>163.22999999999999</v>
      </c>
      <c r="Z249" s="4">
        <f t="shared" si="25"/>
        <v>157.32999999999998</v>
      </c>
      <c r="AA249" s="4">
        <f t="shared" si="25"/>
        <v>157.32999999999998</v>
      </c>
      <c r="AB249" s="4">
        <f>D277</f>
        <v>159.70099999999999</v>
      </c>
      <c r="AC249" s="4">
        <f t="shared" ref="AC249:AM249" si="26">E277</f>
        <v>164.70099999999999</v>
      </c>
      <c r="AD249" s="4">
        <f t="shared" si="26"/>
        <v>164.70099999999999</v>
      </c>
      <c r="AE249" s="4">
        <f t="shared" si="26"/>
        <v>164.70099999999999</v>
      </c>
      <c r="AF249" s="4">
        <f t="shared" si="26"/>
        <v>164.70099999999999</v>
      </c>
      <c r="AG249" s="4">
        <f t="shared" si="26"/>
        <v>164.70099999999999</v>
      </c>
      <c r="AH249" s="4">
        <f t="shared" si="26"/>
        <v>164.70099999999999</v>
      </c>
      <c r="AI249" s="4">
        <f t="shared" si="26"/>
        <v>164.70099999999999</v>
      </c>
      <c r="AJ249" s="4">
        <f t="shared" si="26"/>
        <v>164.70099999999999</v>
      </c>
      <c r="AK249" s="4">
        <f t="shared" si="26"/>
        <v>164.70099999999999</v>
      </c>
      <c r="AL249" s="4">
        <f t="shared" si="26"/>
        <v>164.70099999999999</v>
      </c>
      <c r="AM249" s="4">
        <f t="shared" si="26"/>
        <v>164.70099999999999</v>
      </c>
      <c r="AN249" s="3"/>
    </row>
    <row r="250" spans="1:40" ht="16.5" thickBot="1" x14ac:dyDescent="0.3">
      <c r="A250" s="161" t="s">
        <v>86</v>
      </c>
      <c r="B250" s="162"/>
      <c r="C250" s="162"/>
      <c r="D250" s="22">
        <f>D249</f>
        <v>-157.15600000000001</v>
      </c>
      <c r="E250" s="22">
        <f>D250+E249</f>
        <v>-149.80600000000001</v>
      </c>
      <c r="F250" s="22">
        <f t="shared" ref="F250:O250" si="27">E250+F249</f>
        <v>-117.46000000000001</v>
      </c>
      <c r="G250" s="22">
        <f t="shared" si="27"/>
        <v>-82.87</v>
      </c>
      <c r="H250" s="22">
        <f t="shared" si="27"/>
        <v>-27.882000000000005</v>
      </c>
      <c r="I250" s="22">
        <f t="shared" si="27"/>
        <v>31.704000000000001</v>
      </c>
      <c r="J250" s="22">
        <f t="shared" si="27"/>
        <v>111.68799999999999</v>
      </c>
      <c r="K250" s="22">
        <f t="shared" si="27"/>
        <v>203.51599999999996</v>
      </c>
      <c r="L250" s="22">
        <f t="shared" si="27"/>
        <v>325.84599999999995</v>
      </c>
      <c r="M250" s="22">
        <f t="shared" si="27"/>
        <v>455.82199999999995</v>
      </c>
      <c r="N250" s="22">
        <f t="shared" si="27"/>
        <v>585.798</v>
      </c>
      <c r="O250" s="23">
        <f t="shared" si="27"/>
        <v>715.774</v>
      </c>
      <c r="P250" s="4">
        <f>O250+P249</f>
        <v>868.10400000000004</v>
      </c>
      <c r="Q250" s="4">
        <f t="shared" ref="Q250:AA250" si="28">P250+Q249</f>
        <v>1020.434</v>
      </c>
      <c r="R250" s="4">
        <f t="shared" si="28"/>
        <v>1183.664</v>
      </c>
      <c r="S250" s="4">
        <f t="shared" si="28"/>
        <v>1351.894</v>
      </c>
      <c r="T250" s="4">
        <f t="shared" si="28"/>
        <v>1520.124</v>
      </c>
      <c r="U250" s="4">
        <f t="shared" si="28"/>
        <v>1683.354</v>
      </c>
      <c r="V250" s="4">
        <f t="shared" si="28"/>
        <v>1846.5840000000001</v>
      </c>
      <c r="W250" s="4">
        <f t="shared" si="28"/>
        <v>2014.8140000000001</v>
      </c>
      <c r="X250" s="4">
        <f t="shared" si="28"/>
        <v>2183.0439999999999</v>
      </c>
      <c r="Y250" s="4">
        <f t="shared" si="28"/>
        <v>2346.2739999999999</v>
      </c>
      <c r="Z250" s="4">
        <f t="shared" si="28"/>
        <v>2503.6039999999998</v>
      </c>
      <c r="AA250" s="4">
        <f t="shared" si="28"/>
        <v>2660.9339999999997</v>
      </c>
      <c r="AB250" s="4">
        <f>AA250+AB249</f>
        <v>2820.6349999999998</v>
      </c>
      <c r="AC250" s="4">
        <f t="shared" ref="AC250:AM250" si="29">AB250+AC249</f>
        <v>2985.3359999999998</v>
      </c>
      <c r="AD250" s="4">
        <f t="shared" si="29"/>
        <v>3150.0369999999998</v>
      </c>
      <c r="AE250" s="4">
        <f t="shared" si="29"/>
        <v>3314.7379999999998</v>
      </c>
      <c r="AF250" s="4">
        <f t="shared" si="29"/>
        <v>3479.4389999999999</v>
      </c>
      <c r="AG250" s="4">
        <f t="shared" si="29"/>
        <v>3644.14</v>
      </c>
      <c r="AH250" s="4">
        <f t="shared" si="29"/>
        <v>3808.8409999999999</v>
      </c>
      <c r="AI250" s="4">
        <f t="shared" si="29"/>
        <v>3973.5419999999999</v>
      </c>
      <c r="AJ250" s="4">
        <f t="shared" si="29"/>
        <v>4138.2429999999995</v>
      </c>
      <c r="AK250" s="4">
        <f t="shared" si="29"/>
        <v>4302.9439999999995</v>
      </c>
      <c r="AL250" s="4">
        <f t="shared" si="29"/>
        <v>4467.6449999999995</v>
      </c>
      <c r="AM250" s="4">
        <f t="shared" si="29"/>
        <v>4632.3459999999995</v>
      </c>
      <c r="AN250" s="3"/>
    </row>
    <row r="251" spans="1:40" x14ac:dyDescent="0.25">
      <c r="A251" s="32"/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4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</row>
    <row r="252" spans="1:40" ht="16.5" thickBot="1" x14ac:dyDescent="0.3">
      <c r="A252" s="186" t="s">
        <v>87</v>
      </c>
      <c r="B252" s="187"/>
      <c r="C252" s="187"/>
      <c r="D252" s="187"/>
      <c r="E252" s="187"/>
      <c r="F252" s="187"/>
      <c r="G252" s="187"/>
      <c r="H252" s="187"/>
      <c r="I252" s="187"/>
      <c r="J252" s="187"/>
      <c r="K252" s="187"/>
      <c r="L252" s="187"/>
      <c r="M252" s="187"/>
      <c r="N252" s="187"/>
      <c r="O252" s="188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</row>
    <row r="253" spans="1:40" x14ac:dyDescent="0.25">
      <c r="A253" s="173" t="s">
        <v>44</v>
      </c>
      <c r="B253" s="174"/>
      <c r="C253" s="174"/>
      <c r="D253" s="24" t="s">
        <v>45</v>
      </c>
      <c r="E253" s="24" t="s">
        <v>46</v>
      </c>
      <c r="F253" s="24" t="s">
        <v>47</v>
      </c>
      <c r="G253" s="24" t="s">
        <v>48</v>
      </c>
      <c r="H253" s="24" t="s">
        <v>49</v>
      </c>
      <c r="I253" s="24" t="s">
        <v>50</v>
      </c>
      <c r="J253" s="24" t="s">
        <v>51</v>
      </c>
      <c r="K253" s="24" t="s">
        <v>52</v>
      </c>
      <c r="L253" s="24" t="s">
        <v>53</v>
      </c>
      <c r="M253" s="24" t="s">
        <v>54</v>
      </c>
      <c r="N253" s="24" t="s">
        <v>55</v>
      </c>
      <c r="O253" s="25" t="s">
        <v>56</v>
      </c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</row>
    <row r="254" spans="1:40" x14ac:dyDescent="0.25">
      <c r="A254" s="175" t="str">
        <f>A240</f>
        <v>Выручка от оказания услуг</v>
      </c>
      <c r="B254" s="176"/>
      <c r="C254" s="176"/>
      <c r="D254" s="20">
        <f>L240</f>
        <v>204.5</v>
      </c>
      <c r="E254" s="20">
        <f>L240</f>
        <v>204.5</v>
      </c>
      <c r="F254" s="20">
        <f>N240</f>
        <v>215.4</v>
      </c>
      <c r="G254" s="20">
        <f t="shared" ref="G254:O254" si="30">F254</f>
        <v>215.4</v>
      </c>
      <c r="H254" s="20">
        <f t="shared" si="30"/>
        <v>215.4</v>
      </c>
      <c r="I254" s="20">
        <f t="shared" si="30"/>
        <v>215.4</v>
      </c>
      <c r="J254" s="20">
        <f t="shared" si="30"/>
        <v>215.4</v>
      </c>
      <c r="K254" s="20">
        <f t="shared" si="30"/>
        <v>215.4</v>
      </c>
      <c r="L254" s="20">
        <f t="shared" si="30"/>
        <v>215.4</v>
      </c>
      <c r="M254" s="20">
        <f t="shared" si="30"/>
        <v>215.4</v>
      </c>
      <c r="N254" s="20">
        <f>L240</f>
        <v>204.5</v>
      </c>
      <c r="O254" s="21">
        <f t="shared" si="30"/>
        <v>204.5</v>
      </c>
    </row>
    <row r="255" spans="1:40" x14ac:dyDescent="0.25">
      <c r="A255" s="175" t="str">
        <f>A241</f>
        <v>Себестоимость услуг</v>
      </c>
      <c r="B255" s="176"/>
      <c r="C255" s="176"/>
      <c r="D255" s="20">
        <f>E241</f>
        <v>6.1499999999999995</v>
      </c>
      <c r="E255" s="20">
        <f t="shared" ref="E255:E258" si="31">D255</f>
        <v>6.1499999999999995</v>
      </c>
      <c r="F255" s="20">
        <f t="shared" ref="F255:O255" si="32">E255</f>
        <v>6.1499999999999995</v>
      </c>
      <c r="G255" s="20">
        <f t="shared" si="32"/>
        <v>6.1499999999999995</v>
      </c>
      <c r="H255" s="20">
        <f t="shared" si="32"/>
        <v>6.1499999999999995</v>
      </c>
      <c r="I255" s="20">
        <f t="shared" si="32"/>
        <v>6.1499999999999995</v>
      </c>
      <c r="J255" s="20">
        <f t="shared" si="32"/>
        <v>6.1499999999999995</v>
      </c>
      <c r="K255" s="20">
        <f t="shared" si="32"/>
        <v>6.1499999999999995</v>
      </c>
      <c r="L255" s="20">
        <f t="shared" si="32"/>
        <v>6.1499999999999995</v>
      </c>
      <c r="M255" s="20">
        <f t="shared" si="32"/>
        <v>6.1499999999999995</v>
      </c>
      <c r="N255" s="20">
        <f t="shared" si="32"/>
        <v>6.1499999999999995</v>
      </c>
      <c r="O255" s="21">
        <f t="shared" si="32"/>
        <v>6.1499999999999995</v>
      </c>
    </row>
    <row r="256" spans="1:40" x14ac:dyDescent="0.25">
      <c r="A256" s="175" t="s">
        <v>80</v>
      </c>
      <c r="B256" s="176"/>
      <c r="C256" s="176"/>
      <c r="D256" s="35">
        <f>E242+E242*15%</f>
        <v>28.75</v>
      </c>
      <c r="E256" s="35">
        <f t="shared" si="31"/>
        <v>28.75</v>
      </c>
      <c r="F256" s="35">
        <f t="shared" ref="F256:O256" si="33">E256</f>
        <v>28.75</v>
      </c>
      <c r="G256" s="35">
        <f t="shared" si="33"/>
        <v>28.75</v>
      </c>
      <c r="H256" s="35">
        <f t="shared" si="33"/>
        <v>28.75</v>
      </c>
      <c r="I256" s="35">
        <f t="shared" si="33"/>
        <v>28.75</v>
      </c>
      <c r="J256" s="35">
        <f t="shared" si="33"/>
        <v>28.75</v>
      </c>
      <c r="K256" s="35">
        <f t="shared" si="33"/>
        <v>28.75</v>
      </c>
      <c r="L256" s="35">
        <f t="shared" si="33"/>
        <v>28.75</v>
      </c>
      <c r="M256" s="35">
        <f t="shared" si="33"/>
        <v>28.75</v>
      </c>
      <c r="N256" s="35">
        <f t="shared" si="33"/>
        <v>28.75</v>
      </c>
      <c r="O256" s="36">
        <f t="shared" si="33"/>
        <v>28.75</v>
      </c>
    </row>
    <row r="257" spans="1:15" x14ac:dyDescent="0.25">
      <c r="A257" s="175" t="str">
        <f>A243</f>
        <v>Прочие расходы (в т.ч. Реклама)</v>
      </c>
      <c r="B257" s="176"/>
      <c r="C257" s="176"/>
      <c r="D257" s="37">
        <v>5</v>
      </c>
      <c r="E257" s="35">
        <v>5</v>
      </c>
      <c r="F257" s="37">
        <v>5</v>
      </c>
      <c r="G257" s="37">
        <v>0</v>
      </c>
      <c r="H257" s="37">
        <v>0</v>
      </c>
      <c r="I257" s="37">
        <v>5</v>
      </c>
      <c r="J257" s="37">
        <v>5</v>
      </c>
      <c r="K257" s="37">
        <v>0</v>
      </c>
      <c r="L257" s="37">
        <v>0</v>
      </c>
      <c r="M257" s="37">
        <v>5</v>
      </c>
      <c r="N257" s="37">
        <v>0</v>
      </c>
      <c r="O257" s="38">
        <v>0</v>
      </c>
    </row>
    <row r="258" spans="1:15" ht="16.5" thickBot="1" x14ac:dyDescent="0.3">
      <c r="A258" s="177" t="s">
        <v>81</v>
      </c>
      <c r="B258" s="178"/>
      <c r="C258" s="178"/>
      <c r="D258" s="37">
        <f>D254*0.06</f>
        <v>12.27</v>
      </c>
      <c r="E258" s="35">
        <f t="shared" si="31"/>
        <v>12.27</v>
      </c>
      <c r="F258" s="37">
        <f t="shared" ref="F258:O258" si="34">E258</f>
        <v>12.27</v>
      </c>
      <c r="G258" s="37">
        <f t="shared" si="34"/>
        <v>12.27</v>
      </c>
      <c r="H258" s="37">
        <f t="shared" si="34"/>
        <v>12.27</v>
      </c>
      <c r="I258" s="37">
        <f t="shared" si="34"/>
        <v>12.27</v>
      </c>
      <c r="J258" s="37">
        <f t="shared" si="34"/>
        <v>12.27</v>
      </c>
      <c r="K258" s="37">
        <f t="shared" si="34"/>
        <v>12.27</v>
      </c>
      <c r="L258" s="37">
        <f t="shared" si="34"/>
        <v>12.27</v>
      </c>
      <c r="M258" s="37">
        <f t="shared" si="34"/>
        <v>12.27</v>
      </c>
      <c r="N258" s="37">
        <f t="shared" si="34"/>
        <v>12.27</v>
      </c>
      <c r="O258" s="38">
        <f t="shared" si="34"/>
        <v>12.27</v>
      </c>
    </row>
    <row r="259" spans="1:15" ht="16.5" thickBot="1" x14ac:dyDescent="0.3">
      <c r="A259" s="179" t="s">
        <v>82</v>
      </c>
      <c r="B259" s="180"/>
      <c r="C259" s="180"/>
      <c r="D259" s="28">
        <f>D254-D255-D256-D258-D257</f>
        <v>152.32999999999998</v>
      </c>
      <c r="E259" s="28">
        <f t="shared" ref="E259:O259" si="35">E254-E255-E256-E258-E257</f>
        <v>152.32999999999998</v>
      </c>
      <c r="F259" s="28">
        <f t="shared" si="35"/>
        <v>163.22999999999999</v>
      </c>
      <c r="G259" s="28">
        <f t="shared" si="35"/>
        <v>168.23</v>
      </c>
      <c r="H259" s="28">
        <f t="shared" si="35"/>
        <v>168.23</v>
      </c>
      <c r="I259" s="28">
        <f t="shared" si="35"/>
        <v>163.22999999999999</v>
      </c>
      <c r="J259" s="28">
        <f t="shared" si="35"/>
        <v>163.22999999999999</v>
      </c>
      <c r="K259" s="28">
        <f t="shared" si="35"/>
        <v>168.23</v>
      </c>
      <c r="L259" s="28">
        <f t="shared" si="35"/>
        <v>168.23</v>
      </c>
      <c r="M259" s="28">
        <f t="shared" si="35"/>
        <v>163.22999999999999</v>
      </c>
      <c r="N259" s="28">
        <f t="shared" si="35"/>
        <v>157.32999999999998</v>
      </c>
      <c r="O259" s="29">
        <f t="shared" si="35"/>
        <v>157.32999999999998</v>
      </c>
    </row>
    <row r="260" spans="1:15" x14ac:dyDescent="0.25">
      <c r="A260" s="183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184"/>
      <c r="O260" s="185"/>
    </row>
    <row r="261" spans="1:15" x14ac:dyDescent="0.25">
      <c r="A261" s="175" t="s">
        <v>83</v>
      </c>
      <c r="B261" s="176"/>
      <c r="C261" s="176"/>
      <c r="D261" s="20">
        <f>D259</f>
        <v>152.32999999999998</v>
      </c>
      <c r="E261" s="20">
        <f t="shared" ref="E261:O261" si="36">E259</f>
        <v>152.32999999999998</v>
      </c>
      <c r="F261" s="20">
        <f t="shared" si="36"/>
        <v>163.22999999999999</v>
      </c>
      <c r="G261" s="20">
        <f t="shared" si="36"/>
        <v>168.23</v>
      </c>
      <c r="H261" s="20">
        <f t="shared" si="36"/>
        <v>168.23</v>
      </c>
      <c r="I261" s="20">
        <f t="shared" si="36"/>
        <v>163.22999999999999</v>
      </c>
      <c r="J261" s="20">
        <f t="shared" si="36"/>
        <v>163.22999999999999</v>
      </c>
      <c r="K261" s="20">
        <f t="shared" si="36"/>
        <v>168.23</v>
      </c>
      <c r="L261" s="20">
        <f t="shared" si="36"/>
        <v>168.23</v>
      </c>
      <c r="M261" s="20">
        <f t="shared" si="36"/>
        <v>163.22999999999999</v>
      </c>
      <c r="N261" s="20">
        <f t="shared" si="36"/>
        <v>157.32999999999998</v>
      </c>
      <c r="O261" s="21">
        <f t="shared" si="36"/>
        <v>157.32999999999998</v>
      </c>
    </row>
    <row r="262" spans="1:15" ht="16.5" thickBot="1" x14ac:dyDescent="0.3">
      <c r="A262" s="177" t="s">
        <v>84</v>
      </c>
      <c r="B262" s="178"/>
      <c r="C262" s="178"/>
      <c r="D262" s="26">
        <v>0</v>
      </c>
      <c r="E262" s="26">
        <v>0</v>
      </c>
      <c r="F262" s="26">
        <v>0</v>
      </c>
      <c r="G262" s="26">
        <v>0</v>
      </c>
      <c r="H262" s="26">
        <v>0</v>
      </c>
      <c r="I262" s="26">
        <v>0</v>
      </c>
      <c r="J262" s="26">
        <v>0</v>
      </c>
      <c r="K262" s="26">
        <v>0</v>
      </c>
      <c r="L262" s="26">
        <v>0</v>
      </c>
      <c r="M262" s="26">
        <v>0</v>
      </c>
      <c r="N262" s="26">
        <v>0</v>
      </c>
      <c r="O262" s="27">
        <v>0</v>
      </c>
    </row>
    <row r="263" spans="1:15" x14ac:dyDescent="0.25">
      <c r="A263" s="181" t="s">
        <v>85</v>
      </c>
      <c r="B263" s="182"/>
      <c r="C263" s="182"/>
      <c r="D263" s="30">
        <f>D261+D262</f>
        <v>152.32999999999998</v>
      </c>
      <c r="E263" s="30">
        <f t="shared" ref="E263" si="37">E261+E262</f>
        <v>152.32999999999998</v>
      </c>
      <c r="F263" s="30">
        <f t="shared" ref="F263" si="38">F261+F262</f>
        <v>163.22999999999999</v>
      </c>
      <c r="G263" s="30">
        <f t="shared" ref="G263" si="39">G261+G262</f>
        <v>168.23</v>
      </c>
      <c r="H263" s="30">
        <f t="shared" ref="H263" si="40">H261+H262</f>
        <v>168.23</v>
      </c>
      <c r="I263" s="30">
        <f t="shared" ref="I263" si="41">I261+I262</f>
        <v>163.22999999999999</v>
      </c>
      <c r="J263" s="30">
        <f t="shared" ref="J263" si="42">J261+J262</f>
        <v>163.22999999999999</v>
      </c>
      <c r="K263" s="30">
        <f t="shared" ref="K263" si="43">K261+K262</f>
        <v>168.23</v>
      </c>
      <c r="L263" s="30">
        <f t="shared" ref="L263" si="44">L261+L262</f>
        <v>168.23</v>
      </c>
      <c r="M263" s="30">
        <f t="shared" ref="M263" si="45">M261+M262</f>
        <v>163.22999999999999</v>
      </c>
      <c r="N263" s="30">
        <f t="shared" ref="N263" si="46">N261+N262</f>
        <v>157.32999999999998</v>
      </c>
      <c r="O263" s="31">
        <f t="shared" ref="O263" si="47">O261+O262</f>
        <v>157.32999999999998</v>
      </c>
    </row>
    <row r="264" spans="1:15" ht="16.5" thickBot="1" x14ac:dyDescent="0.3">
      <c r="A264" s="161" t="s">
        <v>86</v>
      </c>
      <c r="B264" s="162"/>
      <c r="C264" s="162"/>
      <c r="D264" s="22">
        <f>O250+D263</f>
        <v>868.10400000000004</v>
      </c>
      <c r="E264" s="22">
        <f>D264+E263</f>
        <v>1020.434</v>
      </c>
      <c r="F264" s="22">
        <f t="shared" ref="F264:O264" si="48">E264+F263</f>
        <v>1183.664</v>
      </c>
      <c r="G264" s="22">
        <f t="shared" si="48"/>
        <v>1351.894</v>
      </c>
      <c r="H264" s="22">
        <f t="shared" si="48"/>
        <v>1520.124</v>
      </c>
      <c r="I264" s="22">
        <f t="shared" si="48"/>
        <v>1683.354</v>
      </c>
      <c r="J264" s="22">
        <f t="shared" si="48"/>
        <v>1846.5840000000001</v>
      </c>
      <c r="K264" s="22">
        <f t="shared" si="48"/>
        <v>2014.8140000000001</v>
      </c>
      <c r="L264" s="22">
        <f t="shared" si="48"/>
        <v>2183.0439999999999</v>
      </c>
      <c r="M264" s="22">
        <f t="shared" si="48"/>
        <v>2346.2739999999999</v>
      </c>
      <c r="N264" s="22">
        <f t="shared" si="48"/>
        <v>2503.6039999999998</v>
      </c>
      <c r="O264" s="23">
        <f t="shared" si="48"/>
        <v>2660.9339999999997</v>
      </c>
    </row>
    <row r="265" spans="1:15" x14ac:dyDescent="0.25">
      <c r="A265" s="6"/>
      <c r="O265" s="8"/>
    </row>
    <row r="266" spans="1:15" ht="16.5" thickBot="1" x14ac:dyDescent="0.3">
      <c r="A266" s="186" t="s">
        <v>88</v>
      </c>
      <c r="B266" s="187"/>
      <c r="C266" s="187"/>
      <c r="D266" s="187"/>
      <c r="E266" s="187"/>
      <c r="F266" s="187"/>
      <c r="G266" s="187"/>
      <c r="H266" s="187"/>
      <c r="I266" s="187"/>
      <c r="J266" s="187"/>
      <c r="K266" s="187"/>
      <c r="L266" s="187"/>
      <c r="M266" s="187"/>
      <c r="N266" s="187"/>
      <c r="O266" s="188"/>
    </row>
    <row r="267" spans="1:15" x14ac:dyDescent="0.25">
      <c r="A267" s="173" t="s">
        <v>44</v>
      </c>
      <c r="B267" s="174"/>
      <c r="C267" s="174"/>
      <c r="D267" s="24" t="s">
        <v>45</v>
      </c>
      <c r="E267" s="24" t="s">
        <v>46</v>
      </c>
      <c r="F267" s="24" t="s">
        <v>47</v>
      </c>
      <c r="G267" s="24" t="s">
        <v>48</v>
      </c>
      <c r="H267" s="24" t="s">
        <v>49</v>
      </c>
      <c r="I267" s="24" t="s">
        <v>50</v>
      </c>
      <c r="J267" s="24" t="s">
        <v>51</v>
      </c>
      <c r="K267" s="24" t="s">
        <v>52</v>
      </c>
      <c r="L267" s="24" t="s">
        <v>53</v>
      </c>
      <c r="M267" s="24" t="s">
        <v>54</v>
      </c>
      <c r="N267" s="24" t="s">
        <v>55</v>
      </c>
      <c r="O267" s="25" t="s">
        <v>56</v>
      </c>
    </row>
    <row r="268" spans="1:15" x14ac:dyDescent="0.25">
      <c r="A268" s="175" t="str">
        <f>A254</f>
        <v>Выручка от оказания услуг</v>
      </c>
      <c r="B268" s="176"/>
      <c r="C268" s="176"/>
      <c r="D268" s="20">
        <f>L254</f>
        <v>215.4</v>
      </c>
      <c r="E268" s="20">
        <f>D268</f>
        <v>215.4</v>
      </c>
      <c r="F268" s="20">
        <f t="shared" ref="F268:O268" si="49">E268</f>
        <v>215.4</v>
      </c>
      <c r="G268" s="20">
        <f t="shared" si="49"/>
        <v>215.4</v>
      </c>
      <c r="H268" s="20">
        <f t="shared" si="49"/>
        <v>215.4</v>
      </c>
      <c r="I268" s="20">
        <f t="shared" si="49"/>
        <v>215.4</v>
      </c>
      <c r="J268" s="20">
        <f t="shared" si="49"/>
        <v>215.4</v>
      </c>
      <c r="K268" s="20">
        <f t="shared" si="49"/>
        <v>215.4</v>
      </c>
      <c r="L268" s="20">
        <f t="shared" si="49"/>
        <v>215.4</v>
      </c>
      <c r="M268" s="20">
        <f t="shared" si="49"/>
        <v>215.4</v>
      </c>
      <c r="N268" s="20">
        <f t="shared" si="49"/>
        <v>215.4</v>
      </c>
      <c r="O268" s="21">
        <f t="shared" si="49"/>
        <v>215.4</v>
      </c>
    </row>
    <row r="269" spans="1:15" x14ac:dyDescent="0.25">
      <c r="A269" s="175" t="str">
        <f>A255</f>
        <v>Себестоимость услуг</v>
      </c>
      <c r="B269" s="176"/>
      <c r="C269" s="176"/>
      <c r="D269" s="20">
        <f>E255</f>
        <v>6.1499999999999995</v>
      </c>
      <c r="E269" s="20">
        <f t="shared" ref="E269:O269" si="50">D269</f>
        <v>6.1499999999999995</v>
      </c>
      <c r="F269" s="20">
        <f t="shared" si="50"/>
        <v>6.1499999999999995</v>
      </c>
      <c r="G269" s="20">
        <f t="shared" si="50"/>
        <v>6.1499999999999995</v>
      </c>
      <c r="H269" s="20">
        <f t="shared" si="50"/>
        <v>6.1499999999999995</v>
      </c>
      <c r="I269" s="20">
        <f t="shared" si="50"/>
        <v>6.1499999999999995</v>
      </c>
      <c r="J269" s="20">
        <f t="shared" si="50"/>
        <v>6.1499999999999995</v>
      </c>
      <c r="K269" s="20">
        <f t="shared" si="50"/>
        <v>6.1499999999999995</v>
      </c>
      <c r="L269" s="20">
        <f t="shared" si="50"/>
        <v>6.1499999999999995</v>
      </c>
      <c r="M269" s="20">
        <f t="shared" si="50"/>
        <v>6.1499999999999995</v>
      </c>
      <c r="N269" s="20">
        <f t="shared" si="50"/>
        <v>6.1499999999999995</v>
      </c>
      <c r="O269" s="21">
        <f t="shared" si="50"/>
        <v>6.1499999999999995</v>
      </c>
    </row>
    <row r="270" spans="1:15" x14ac:dyDescent="0.25">
      <c r="A270" s="175" t="s">
        <v>80</v>
      </c>
      <c r="B270" s="176"/>
      <c r="C270" s="176"/>
      <c r="D270" s="35">
        <f>E256+E256*10%</f>
        <v>31.625</v>
      </c>
      <c r="E270" s="35">
        <f t="shared" ref="E270:O270" si="51">D270</f>
        <v>31.625</v>
      </c>
      <c r="F270" s="35">
        <f t="shared" si="51"/>
        <v>31.625</v>
      </c>
      <c r="G270" s="35">
        <f t="shared" si="51"/>
        <v>31.625</v>
      </c>
      <c r="H270" s="35">
        <f t="shared" si="51"/>
        <v>31.625</v>
      </c>
      <c r="I270" s="35">
        <f t="shared" si="51"/>
        <v>31.625</v>
      </c>
      <c r="J270" s="35">
        <f t="shared" si="51"/>
        <v>31.625</v>
      </c>
      <c r="K270" s="35">
        <f t="shared" si="51"/>
        <v>31.625</v>
      </c>
      <c r="L270" s="35">
        <f t="shared" si="51"/>
        <v>31.625</v>
      </c>
      <c r="M270" s="35">
        <f t="shared" si="51"/>
        <v>31.625</v>
      </c>
      <c r="N270" s="35">
        <f t="shared" si="51"/>
        <v>31.625</v>
      </c>
      <c r="O270" s="36">
        <f t="shared" si="51"/>
        <v>31.625</v>
      </c>
    </row>
    <row r="271" spans="1:15" x14ac:dyDescent="0.25">
      <c r="A271" s="175" t="str">
        <f>A257</f>
        <v>Прочие расходы (в т.ч. Реклама)</v>
      </c>
      <c r="B271" s="176"/>
      <c r="C271" s="176"/>
      <c r="D271" s="37">
        <v>5</v>
      </c>
      <c r="E271" s="35">
        <v>5</v>
      </c>
      <c r="F271" s="37">
        <v>0</v>
      </c>
      <c r="G271" s="37">
        <v>0</v>
      </c>
      <c r="H271" s="37">
        <v>0</v>
      </c>
      <c r="I271" s="37">
        <v>5</v>
      </c>
      <c r="J271" s="37">
        <v>5</v>
      </c>
      <c r="K271" s="37">
        <v>5</v>
      </c>
      <c r="L271" s="37">
        <v>0</v>
      </c>
      <c r="M271" s="37">
        <v>0</v>
      </c>
      <c r="N271" s="37">
        <v>5</v>
      </c>
      <c r="O271" s="38">
        <v>5</v>
      </c>
    </row>
    <row r="272" spans="1:15" ht="16.5" thickBot="1" x14ac:dyDescent="0.3">
      <c r="A272" s="177" t="s">
        <v>81</v>
      </c>
      <c r="B272" s="178"/>
      <c r="C272" s="178"/>
      <c r="D272" s="37">
        <f>D268*0.06</f>
        <v>12.923999999999999</v>
      </c>
      <c r="E272" s="35">
        <f t="shared" ref="E272:O272" si="52">D272</f>
        <v>12.923999999999999</v>
      </c>
      <c r="F272" s="37">
        <f t="shared" si="52"/>
        <v>12.923999999999999</v>
      </c>
      <c r="G272" s="37">
        <f t="shared" si="52"/>
        <v>12.923999999999999</v>
      </c>
      <c r="H272" s="37">
        <f t="shared" si="52"/>
        <v>12.923999999999999</v>
      </c>
      <c r="I272" s="37">
        <f t="shared" si="52"/>
        <v>12.923999999999999</v>
      </c>
      <c r="J272" s="37">
        <f t="shared" si="52"/>
        <v>12.923999999999999</v>
      </c>
      <c r="K272" s="37">
        <f t="shared" si="52"/>
        <v>12.923999999999999</v>
      </c>
      <c r="L272" s="37">
        <f t="shared" si="52"/>
        <v>12.923999999999999</v>
      </c>
      <c r="M272" s="37">
        <f t="shared" si="52"/>
        <v>12.923999999999999</v>
      </c>
      <c r="N272" s="37">
        <f t="shared" si="52"/>
        <v>12.923999999999999</v>
      </c>
      <c r="O272" s="38">
        <f t="shared" si="52"/>
        <v>12.923999999999999</v>
      </c>
    </row>
    <row r="273" spans="1:15" ht="16.5" thickBot="1" x14ac:dyDescent="0.3">
      <c r="A273" s="179" t="s">
        <v>82</v>
      </c>
      <c r="B273" s="180"/>
      <c r="C273" s="180"/>
      <c r="D273" s="28">
        <f>D268-D269-D270-D272-D271</f>
        <v>159.70099999999999</v>
      </c>
      <c r="E273" s="28">
        <f t="shared" ref="E273" si="53">E268-E269-E270-E272</f>
        <v>164.70099999999999</v>
      </c>
      <c r="F273" s="28">
        <f t="shared" ref="F273" si="54">F268-F269-F270-F272</f>
        <v>164.70099999999999</v>
      </c>
      <c r="G273" s="28">
        <f t="shared" ref="G273" si="55">G268-G269-G270-G272</f>
        <v>164.70099999999999</v>
      </c>
      <c r="H273" s="28">
        <f t="shared" ref="H273" si="56">H268-H269-H270-H272</f>
        <v>164.70099999999999</v>
      </c>
      <c r="I273" s="28">
        <f t="shared" ref="I273" si="57">I268-I269-I270-I272</f>
        <v>164.70099999999999</v>
      </c>
      <c r="J273" s="28">
        <f t="shared" ref="J273" si="58">J268-J269-J270-J272</f>
        <v>164.70099999999999</v>
      </c>
      <c r="K273" s="28">
        <f t="shared" ref="K273" si="59">K268-K269-K270-K272</f>
        <v>164.70099999999999</v>
      </c>
      <c r="L273" s="28">
        <f t="shared" ref="L273" si="60">L268-L269-L270-L272</f>
        <v>164.70099999999999</v>
      </c>
      <c r="M273" s="28">
        <f t="shared" ref="M273" si="61">M268-M269-M270-M272</f>
        <v>164.70099999999999</v>
      </c>
      <c r="N273" s="28">
        <f t="shared" ref="N273" si="62">N268-N269-N270-N272</f>
        <v>164.70099999999999</v>
      </c>
      <c r="O273" s="29">
        <f t="shared" ref="O273" si="63">O268-O269-O270-O272</f>
        <v>164.70099999999999</v>
      </c>
    </row>
    <row r="274" spans="1:15" x14ac:dyDescent="0.25">
      <c r="A274" s="183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184"/>
      <c r="O274" s="185"/>
    </row>
    <row r="275" spans="1:15" x14ac:dyDescent="0.25">
      <c r="A275" s="175" t="s">
        <v>83</v>
      </c>
      <c r="B275" s="176"/>
      <c r="C275" s="176"/>
      <c r="D275" s="20">
        <f>D273</f>
        <v>159.70099999999999</v>
      </c>
      <c r="E275" s="20">
        <f t="shared" ref="E275:O275" si="64">E273</f>
        <v>164.70099999999999</v>
      </c>
      <c r="F275" s="20">
        <f t="shared" si="64"/>
        <v>164.70099999999999</v>
      </c>
      <c r="G275" s="20">
        <f t="shared" si="64"/>
        <v>164.70099999999999</v>
      </c>
      <c r="H275" s="20">
        <f t="shared" si="64"/>
        <v>164.70099999999999</v>
      </c>
      <c r="I275" s="20">
        <f t="shared" si="64"/>
        <v>164.70099999999999</v>
      </c>
      <c r="J275" s="20">
        <f t="shared" si="64"/>
        <v>164.70099999999999</v>
      </c>
      <c r="K275" s="20">
        <f t="shared" si="64"/>
        <v>164.70099999999999</v>
      </c>
      <c r="L275" s="20">
        <f t="shared" si="64"/>
        <v>164.70099999999999</v>
      </c>
      <c r="M275" s="20">
        <f t="shared" si="64"/>
        <v>164.70099999999999</v>
      </c>
      <c r="N275" s="20">
        <f t="shared" si="64"/>
        <v>164.70099999999999</v>
      </c>
      <c r="O275" s="21">
        <f t="shared" si="64"/>
        <v>164.70099999999999</v>
      </c>
    </row>
    <row r="276" spans="1:15" ht="16.5" thickBot="1" x14ac:dyDescent="0.3">
      <c r="A276" s="177" t="s">
        <v>84</v>
      </c>
      <c r="B276" s="178"/>
      <c r="C276" s="178"/>
      <c r="D276" s="26">
        <v>0</v>
      </c>
      <c r="E276" s="26">
        <v>0</v>
      </c>
      <c r="F276" s="26">
        <v>0</v>
      </c>
      <c r="G276" s="26">
        <v>0</v>
      </c>
      <c r="H276" s="26">
        <v>0</v>
      </c>
      <c r="I276" s="26">
        <v>0</v>
      </c>
      <c r="J276" s="26">
        <v>0</v>
      </c>
      <c r="K276" s="26">
        <v>0</v>
      </c>
      <c r="L276" s="26">
        <v>0</v>
      </c>
      <c r="M276" s="26">
        <v>0</v>
      </c>
      <c r="N276" s="26">
        <v>0</v>
      </c>
      <c r="O276" s="27">
        <v>0</v>
      </c>
    </row>
    <row r="277" spans="1:15" ht="15.75" customHeight="1" x14ac:dyDescent="0.25">
      <c r="A277" s="181" t="s">
        <v>85</v>
      </c>
      <c r="B277" s="182"/>
      <c r="C277" s="182"/>
      <c r="D277" s="30">
        <f>D275+D276</f>
        <v>159.70099999999999</v>
      </c>
      <c r="E277" s="30">
        <f t="shared" ref="E277" si="65">E275+E276</f>
        <v>164.70099999999999</v>
      </c>
      <c r="F277" s="30">
        <f t="shared" ref="F277" si="66">F275+F276</f>
        <v>164.70099999999999</v>
      </c>
      <c r="G277" s="30">
        <f t="shared" ref="G277" si="67">G275+G276</f>
        <v>164.70099999999999</v>
      </c>
      <c r="H277" s="30">
        <f t="shared" ref="H277" si="68">H275+H276</f>
        <v>164.70099999999999</v>
      </c>
      <c r="I277" s="30">
        <f t="shared" ref="I277" si="69">I275+I276</f>
        <v>164.70099999999999</v>
      </c>
      <c r="J277" s="30">
        <f t="shared" ref="J277" si="70">J275+J276</f>
        <v>164.70099999999999</v>
      </c>
      <c r="K277" s="30">
        <f t="shared" ref="K277" si="71">K275+K276</f>
        <v>164.70099999999999</v>
      </c>
      <c r="L277" s="30">
        <f t="shared" ref="L277" si="72">L275+L276</f>
        <v>164.70099999999999</v>
      </c>
      <c r="M277" s="30">
        <f t="shared" ref="M277" si="73">M275+M276</f>
        <v>164.70099999999999</v>
      </c>
      <c r="N277" s="30">
        <f t="shared" ref="N277" si="74">N275+N276</f>
        <v>164.70099999999999</v>
      </c>
      <c r="O277" s="31">
        <f t="shared" ref="O277" si="75">O275+O276</f>
        <v>164.70099999999999</v>
      </c>
    </row>
    <row r="278" spans="1:15" ht="16.5" thickBot="1" x14ac:dyDescent="0.3">
      <c r="A278" s="161" t="s">
        <v>86</v>
      </c>
      <c r="B278" s="162"/>
      <c r="C278" s="162"/>
      <c r="D278" s="22">
        <f>O264+D277</f>
        <v>2820.6349999999998</v>
      </c>
      <c r="E278" s="22">
        <f>D278+E277</f>
        <v>2985.3359999999998</v>
      </c>
      <c r="F278" s="22">
        <f t="shared" ref="F278" si="76">E278+F277</f>
        <v>3150.0369999999998</v>
      </c>
      <c r="G278" s="22">
        <f t="shared" ref="G278" si="77">F278+G277</f>
        <v>3314.7379999999998</v>
      </c>
      <c r="H278" s="22">
        <f t="shared" ref="H278" si="78">G278+H277</f>
        <v>3479.4389999999999</v>
      </c>
      <c r="I278" s="22">
        <f t="shared" ref="I278" si="79">H278+I277</f>
        <v>3644.14</v>
      </c>
      <c r="J278" s="22">
        <f t="shared" ref="J278" si="80">I278+J277</f>
        <v>3808.8409999999999</v>
      </c>
      <c r="K278" s="22">
        <f t="shared" ref="K278" si="81">J278+K277</f>
        <v>3973.5419999999999</v>
      </c>
      <c r="L278" s="22">
        <f t="shared" ref="L278" si="82">K278+L277</f>
        <v>4138.2429999999995</v>
      </c>
      <c r="M278" s="22">
        <f t="shared" ref="M278" si="83">L278+M277</f>
        <v>4302.9439999999995</v>
      </c>
      <c r="N278" s="22">
        <f t="shared" ref="N278" si="84">M278+N277</f>
        <v>4467.6449999999995</v>
      </c>
      <c r="O278" s="23">
        <f t="shared" ref="O278" si="85">N278+O277</f>
        <v>4632.3459999999995</v>
      </c>
    </row>
    <row r="279" spans="1:15" ht="16.5" thickBot="1" x14ac:dyDescent="0.3">
      <c r="A279" s="6"/>
      <c r="O279" s="8"/>
    </row>
    <row r="280" spans="1:15" ht="15.75" customHeight="1" x14ac:dyDescent="0.25">
      <c r="A280" s="79" t="s">
        <v>27</v>
      </c>
      <c r="B280" s="81"/>
      <c r="C280" s="81"/>
      <c r="D280" s="81"/>
      <c r="E280" s="80"/>
      <c r="F280" s="80"/>
      <c r="G280" s="80"/>
      <c r="I280" s="110">
        <f>COUNTIF(D250:AM250,"&lt;0")</f>
        <v>5</v>
      </c>
      <c r="J280" s="111"/>
      <c r="K280" s="111"/>
      <c r="L280" s="111"/>
      <c r="M280" s="112"/>
      <c r="N280" s="112"/>
      <c r="O280" s="113"/>
    </row>
    <row r="281" spans="1:15" ht="16.5" thickBot="1" x14ac:dyDescent="0.3">
      <c r="A281" s="97"/>
      <c r="B281" s="80"/>
      <c r="C281" s="80"/>
      <c r="D281" s="80"/>
      <c r="E281" s="80"/>
      <c r="F281" s="80"/>
      <c r="G281" s="80"/>
      <c r="I281" s="114"/>
      <c r="J281" s="115"/>
      <c r="K281" s="115"/>
      <c r="L281" s="115"/>
      <c r="M281" s="115"/>
      <c r="N281" s="115"/>
      <c r="O281" s="116"/>
    </row>
    <row r="282" spans="1:15" ht="16.5" thickBot="1" x14ac:dyDescent="0.3">
      <c r="A282" s="6"/>
      <c r="O282" s="8"/>
    </row>
    <row r="283" spans="1:15" x14ac:dyDescent="0.25">
      <c r="A283" s="79" t="s">
        <v>89</v>
      </c>
      <c r="B283" s="81"/>
      <c r="C283" s="81"/>
      <c r="D283" s="81"/>
      <c r="E283" s="80"/>
      <c r="F283" s="80"/>
      <c r="G283" s="80"/>
      <c r="I283" s="117">
        <f>IRR(D249:AM249)*12</f>
        <v>3.9114696551067301</v>
      </c>
      <c r="J283" s="191"/>
      <c r="K283" s="191"/>
      <c r="L283" s="191"/>
      <c r="M283" s="192"/>
      <c r="N283" s="192"/>
      <c r="O283" s="193"/>
    </row>
    <row r="284" spans="1:15" ht="16.5" thickBot="1" x14ac:dyDescent="0.3">
      <c r="A284" s="189"/>
      <c r="B284" s="190"/>
      <c r="C284" s="190"/>
      <c r="D284" s="190"/>
      <c r="E284" s="190"/>
      <c r="F284" s="190"/>
      <c r="G284" s="190"/>
      <c r="H284" s="10"/>
      <c r="I284" s="194"/>
      <c r="J284" s="195"/>
      <c r="K284" s="195"/>
      <c r="L284" s="195"/>
      <c r="M284" s="195"/>
      <c r="N284" s="195"/>
      <c r="O284" s="196"/>
    </row>
  </sheetData>
  <mergeCells count="292">
    <mergeCell ref="F221:I221"/>
    <mergeCell ref="J221:M221"/>
    <mergeCell ref="F222:I222"/>
    <mergeCell ref="J222:M222"/>
    <mergeCell ref="F223:I223"/>
    <mergeCell ref="A195:E195"/>
    <mergeCell ref="F195:G195"/>
    <mergeCell ref="H195:I195"/>
    <mergeCell ref="J195:K195"/>
    <mergeCell ref="L195:O195"/>
    <mergeCell ref="N227:O227"/>
    <mergeCell ref="A235:C235"/>
    <mergeCell ref="A196:E196"/>
    <mergeCell ref="F196:G196"/>
    <mergeCell ref="H196:I196"/>
    <mergeCell ref="J196:K196"/>
    <mergeCell ref="L196:O196"/>
    <mergeCell ref="A197:E197"/>
    <mergeCell ref="F197:G197"/>
    <mergeCell ref="H197:I197"/>
    <mergeCell ref="J197:K197"/>
    <mergeCell ref="L197:O197"/>
    <mergeCell ref="A219:O219"/>
    <mergeCell ref="A220:O220"/>
    <mergeCell ref="N222:O222"/>
    <mergeCell ref="N223:O223"/>
    <mergeCell ref="A221:E221"/>
    <mergeCell ref="A222:E222"/>
    <mergeCell ref="A223:E223"/>
    <mergeCell ref="H192:I192"/>
    <mergeCell ref="J192:K192"/>
    <mergeCell ref="L192:O192"/>
    <mergeCell ref="A193:E193"/>
    <mergeCell ref="F193:G193"/>
    <mergeCell ref="H193:I193"/>
    <mergeCell ref="J193:K193"/>
    <mergeCell ref="L193:O193"/>
    <mergeCell ref="A194:E194"/>
    <mergeCell ref="F194:G194"/>
    <mergeCell ref="H194:I194"/>
    <mergeCell ref="J194:K194"/>
    <mergeCell ref="L194:O194"/>
    <mergeCell ref="N157:O157"/>
    <mergeCell ref="A176:C176"/>
    <mergeCell ref="A190:E190"/>
    <mergeCell ref="F190:G190"/>
    <mergeCell ref="H190:I190"/>
    <mergeCell ref="J190:K190"/>
    <mergeCell ref="L190:O190"/>
    <mergeCell ref="A191:E191"/>
    <mergeCell ref="F191:G191"/>
    <mergeCell ref="H191:I191"/>
    <mergeCell ref="J191:K191"/>
    <mergeCell ref="L191:O191"/>
    <mergeCell ref="A172:C172"/>
    <mergeCell ref="A175:C175"/>
    <mergeCell ref="A167:C167"/>
    <mergeCell ref="A168:C168"/>
    <mergeCell ref="A169:C169"/>
    <mergeCell ref="A170:C170"/>
    <mergeCell ref="A171:C171"/>
    <mergeCell ref="A177:C177"/>
    <mergeCell ref="A178:O178"/>
    <mergeCell ref="A173:C173"/>
    <mergeCell ref="A174:C174"/>
    <mergeCell ref="A283:G284"/>
    <mergeCell ref="I283:O284"/>
    <mergeCell ref="A280:G281"/>
    <mergeCell ref="I280:O281"/>
    <mergeCell ref="A266:O266"/>
    <mergeCell ref="A267:C267"/>
    <mergeCell ref="A268:C268"/>
    <mergeCell ref="A269:C269"/>
    <mergeCell ref="A270:C270"/>
    <mergeCell ref="A272:C272"/>
    <mergeCell ref="A273:C273"/>
    <mergeCell ref="A274:O274"/>
    <mergeCell ref="A275:C275"/>
    <mergeCell ref="A276:C276"/>
    <mergeCell ref="A277:C277"/>
    <mergeCell ref="A278:C278"/>
    <mergeCell ref="A271:C271"/>
    <mergeCell ref="A264:C264"/>
    <mergeCell ref="A248:C248"/>
    <mergeCell ref="A249:C249"/>
    <mergeCell ref="A257:C257"/>
    <mergeCell ref="A246:O246"/>
    <mergeCell ref="A250:C250"/>
    <mergeCell ref="A252:O252"/>
    <mergeCell ref="A253:C253"/>
    <mergeCell ref="A254:C254"/>
    <mergeCell ref="A255:C255"/>
    <mergeCell ref="A256:C256"/>
    <mergeCell ref="A258:C258"/>
    <mergeCell ref="A259:C259"/>
    <mergeCell ref="A260:O260"/>
    <mergeCell ref="A261:C261"/>
    <mergeCell ref="A262:C262"/>
    <mergeCell ref="A263:C263"/>
    <mergeCell ref="A238:O238"/>
    <mergeCell ref="A239:C239"/>
    <mergeCell ref="A240:C240"/>
    <mergeCell ref="A241:C241"/>
    <mergeCell ref="A242:C242"/>
    <mergeCell ref="A244:C244"/>
    <mergeCell ref="A245:C245"/>
    <mergeCell ref="A247:C247"/>
    <mergeCell ref="A243:C243"/>
    <mergeCell ref="A236:C236"/>
    <mergeCell ref="A237:O237"/>
    <mergeCell ref="A234:C234"/>
    <mergeCell ref="A229:C229"/>
    <mergeCell ref="A230:C230"/>
    <mergeCell ref="A231:C231"/>
    <mergeCell ref="A228:O228"/>
    <mergeCell ref="N224:O224"/>
    <mergeCell ref="F224:I224"/>
    <mergeCell ref="J224:M224"/>
    <mergeCell ref="A226:E226"/>
    <mergeCell ref="A225:E225"/>
    <mergeCell ref="F225:I225"/>
    <mergeCell ref="F226:I226"/>
    <mergeCell ref="J225:M225"/>
    <mergeCell ref="J226:M226"/>
    <mergeCell ref="N225:O225"/>
    <mergeCell ref="N226:O226"/>
    <mergeCell ref="A224:E224"/>
    <mergeCell ref="A233:C233"/>
    <mergeCell ref="A232:C232"/>
    <mergeCell ref="A227:E227"/>
    <mergeCell ref="F227:I227"/>
    <mergeCell ref="J227:M227"/>
    <mergeCell ref="J223:M223"/>
    <mergeCell ref="N221:O221"/>
    <mergeCell ref="A218:E218"/>
    <mergeCell ref="A210:E210"/>
    <mergeCell ref="F210:G210"/>
    <mergeCell ref="H210:I210"/>
    <mergeCell ref="J210:O210"/>
    <mergeCell ref="A211:E211"/>
    <mergeCell ref="F211:G211"/>
    <mergeCell ref="H211:I211"/>
    <mergeCell ref="J211:O211"/>
    <mergeCell ref="A215:E215"/>
    <mergeCell ref="F215:G215"/>
    <mergeCell ref="H215:I215"/>
    <mergeCell ref="J215:O215"/>
    <mergeCell ref="F218:G218"/>
    <mergeCell ref="H218:I218"/>
    <mergeCell ref="J218:O218"/>
    <mergeCell ref="A216:E216"/>
    <mergeCell ref="F216:G216"/>
    <mergeCell ref="H216:I216"/>
    <mergeCell ref="J216:O216"/>
    <mergeCell ref="A212:E212"/>
    <mergeCell ref="F212:G212"/>
    <mergeCell ref="H212:I212"/>
    <mergeCell ref="J212:O212"/>
    <mergeCell ref="L199:O199"/>
    <mergeCell ref="H201:I201"/>
    <mergeCell ref="J201:K201"/>
    <mergeCell ref="A217:E217"/>
    <mergeCell ref="F217:G217"/>
    <mergeCell ref="H217:I217"/>
    <mergeCell ref="J217:O217"/>
    <mergeCell ref="A213:E213"/>
    <mergeCell ref="F213:G213"/>
    <mergeCell ref="H213:I213"/>
    <mergeCell ref="J213:O213"/>
    <mergeCell ref="A214:E214"/>
    <mergeCell ref="F214:G214"/>
    <mergeCell ref="H214:I214"/>
    <mergeCell ref="J214:O214"/>
    <mergeCell ref="A203:O209"/>
    <mergeCell ref="F200:G200"/>
    <mergeCell ref="F201:G201"/>
    <mergeCell ref="H200:I200"/>
    <mergeCell ref="J200:K200"/>
    <mergeCell ref="F202:G202"/>
    <mergeCell ref="H202:I202"/>
    <mergeCell ref="A59:G60"/>
    <mergeCell ref="I59:O60"/>
    <mergeCell ref="A62:G63"/>
    <mergeCell ref="I62:O63"/>
    <mergeCell ref="A65:G66"/>
    <mergeCell ref="I65:O66"/>
    <mergeCell ref="A77:G78"/>
    <mergeCell ref="I77:O78"/>
    <mergeCell ref="A68:G69"/>
    <mergeCell ref="I68:O69"/>
    <mergeCell ref="A71:G72"/>
    <mergeCell ref="I71:O72"/>
    <mergeCell ref="A74:G75"/>
    <mergeCell ref="I74:O75"/>
    <mergeCell ref="A32:G33"/>
    <mergeCell ref="I32:O33"/>
    <mergeCell ref="A56:G57"/>
    <mergeCell ref="I56:O57"/>
    <mergeCell ref="A35:G36"/>
    <mergeCell ref="I35:O36"/>
    <mergeCell ref="A38:G39"/>
    <mergeCell ref="I38:O39"/>
    <mergeCell ref="A44:G45"/>
    <mergeCell ref="I44:O45"/>
    <mergeCell ref="A41:G42"/>
    <mergeCell ref="I41:O42"/>
    <mergeCell ref="A48:O48"/>
    <mergeCell ref="A50:G51"/>
    <mergeCell ref="I50:O51"/>
    <mergeCell ref="A53:G54"/>
    <mergeCell ref="I53:O54"/>
    <mergeCell ref="A17:G18"/>
    <mergeCell ref="I17:O18"/>
    <mergeCell ref="A20:G21"/>
    <mergeCell ref="I20:O21"/>
    <mergeCell ref="A23:G24"/>
    <mergeCell ref="I23:O24"/>
    <mergeCell ref="A26:G27"/>
    <mergeCell ref="I26:O27"/>
    <mergeCell ref="A29:G30"/>
    <mergeCell ref="I29:O30"/>
    <mergeCell ref="A14:G15"/>
    <mergeCell ref="I14:O15"/>
    <mergeCell ref="A12:O12"/>
    <mergeCell ref="A8:O8"/>
    <mergeCell ref="A9:O11"/>
    <mergeCell ref="A1:O2"/>
    <mergeCell ref="I3:O3"/>
    <mergeCell ref="I6:O6"/>
    <mergeCell ref="I5:O5"/>
    <mergeCell ref="A141:O150"/>
    <mergeCell ref="A89:G90"/>
    <mergeCell ref="I89:O90"/>
    <mergeCell ref="A92:O92"/>
    <mergeCell ref="A93:O110"/>
    <mergeCell ref="A111:O111"/>
    <mergeCell ref="A80:G81"/>
    <mergeCell ref="I80:O81"/>
    <mergeCell ref="A83:G84"/>
    <mergeCell ref="I83:O84"/>
    <mergeCell ref="A86:G87"/>
    <mergeCell ref="I86:O87"/>
    <mergeCell ref="A112:O139"/>
    <mergeCell ref="A140:O140"/>
    <mergeCell ref="L154:M154"/>
    <mergeCell ref="N154:O154"/>
    <mergeCell ref="L158:M158"/>
    <mergeCell ref="N158:O158"/>
    <mergeCell ref="L152:M152"/>
    <mergeCell ref="N152:O152"/>
    <mergeCell ref="L153:M153"/>
    <mergeCell ref="N153:O153"/>
    <mergeCell ref="A160:O165"/>
    <mergeCell ref="A159:E159"/>
    <mergeCell ref="F159:G159"/>
    <mergeCell ref="H159:I159"/>
    <mergeCell ref="A152:K152"/>
    <mergeCell ref="A153:K153"/>
    <mergeCell ref="A154:K154"/>
    <mergeCell ref="A158:K158"/>
    <mergeCell ref="L155:M155"/>
    <mergeCell ref="N155:O155"/>
    <mergeCell ref="L156:M156"/>
    <mergeCell ref="N156:O156"/>
    <mergeCell ref="A155:K155"/>
    <mergeCell ref="A156:K156"/>
    <mergeCell ref="A157:K157"/>
    <mergeCell ref="L157:M157"/>
    <mergeCell ref="J202:K202"/>
    <mergeCell ref="L200:O200"/>
    <mergeCell ref="L201:O201"/>
    <mergeCell ref="L202:O202"/>
    <mergeCell ref="A202:E202"/>
    <mergeCell ref="A179:O188"/>
    <mergeCell ref="A189:E189"/>
    <mergeCell ref="A198:E198"/>
    <mergeCell ref="F189:G189"/>
    <mergeCell ref="F198:G198"/>
    <mergeCell ref="H189:I189"/>
    <mergeCell ref="J189:K189"/>
    <mergeCell ref="H198:I198"/>
    <mergeCell ref="J198:K198"/>
    <mergeCell ref="L189:O189"/>
    <mergeCell ref="L198:O198"/>
    <mergeCell ref="A200:E200"/>
    <mergeCell ref="A201:E201"/>
    <mergeCell ref="A199:E199"/>
    <mergeCell ref="F199:G199"/>
    <mergeCell ref="H199:I199"/>
    <mergeCell ref="J199:K199"/>
    <mergeCell ref="A192:E192"/>
    <mergeCell ref="F192:G192"/>
  </mergeCells>
  <dataValidations count="2">
    <dataValidation type="list" allowBlank="1" showInputMessage="1" showErrorMessage="1" sqref="I59:O60" xr:uid="{00000000-0002-0000-0000-000000000000}">
      <formula1>налог\</formula1>
    </dataValidation>
    <dataValidation type="list" allowBlank="1" showInputMessage="1" showErrorMessage="1" sqref="I65:O66" xr:uid="{00000000-0002-0000-0000-000001000000}">
      <formula1>бизнес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2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>
      <selection activeCell="B1" sqref="B1:B3"/>
    </sheetView>
  </sheetViews>
  <sheetFormatPr defaultRowHeight="15" x14ac:dyDescent="0.25"/>
  <cols>
    <col min="1" max="1" width="27.5703125" bestFit="1" customWidth="1"/>
  </cols>
  <sheetData>
    <row r="1" spans="1:2" x14ac:dyDescent="0.25">
      <c r="A1" t="s">
        <v>31</v>
      </c>
      <c r="B1" t="s">
        <v>36</v>
      </c>
    </row>
    <row r="2" spans="1:2" x14ac:dyDescent="0.25">
      <c r="A2" t="s">
        <v>32</v>
      </c>
      <c r="B2" t="s">
        <v>37</v>
      </c>
    </row>
    <row r="3" spans="1:2" x14ac:dyDescent="0.25">
      <c r="A3" t="s">
        <v>33</v>
      </c>
      <c r="B3" t="s">
        <v>38</v>
      </c>
    </row>
    <row r="4" spans="1:2" x14ac:dyDescent="0.25">
      <c r="A4" t="s">
        <v>34</v>
      </c>
    </row>
    <row r="5" spans="1:2" x14ac:dyDescent="0.25">
      <c r="A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бизнес</vt:lpstr>
      <vt:lpstr>налог\</vt:lpstr>
      <vt:lpstr>Лист1!Область_печати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Аверин Вадим Маркович</dc:creator>
  <cp:lastModifiedBy>Казаков Игорь Владимирович</cp:lastModifiedBy>
  <cp:lastPrinted>2025-09-30T07:52:25Z</cp:lastPrinted>
  <dcterms:created xsi:type="dcterms:W3CDTF">2025-09-29T12:14:58Z</dcterms:created>
  <dcterms:modified xsi:type="dcterms:W3CDTF">2026-07-02T13:20:14Z</dcterms:modified>
</cp:coreProperties>
</file>