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kitina.o.i\Desktop\Коробочные решения\"/>
    </mc:Choice>
  </mc:AlternateContent>
  <workbookProtection workbookAlgorithmName="SHA-512" workbookHashValue="KN1a3akq3iniX6+a4lVc7tNE7ki4kuGcSyvROsXMZkA26T5aQjEi6zvT+mHA7iNdAGe7MUlebyScddgN5o1J2w==" workbookSaltValue="Ncz+mO83cvX6e/sjDuMHbQ==" workbookSpinCount="100000" lockStructure="1"/>
  <bookViews>
    <workbookView xWindow="0" yWindow="0" windowWidth="13155" windowHeight="10380"/>
  </bookViews>
  <sheets>
    <sheet name="Лист1" sheetId="1" r:id="rId1"/>
    <sheet name="Лист2" sheetId="2" state="hidden" r:id="rId2"/>
  </sheets>
  <definedNames>
    <definedName name="бизнес">Лист2!$B$1:$B$3</definedName>
    <definedName name="налог\">Лист2!$A$1:$A$5</definedName>
    <definedName name="_xlnm.Print_Area" localSheetId="0">Лист1!$A$1:$O$266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0" i="1" l="1"/>
  <c r="D236" i="1"/>
  <c r="N212" i="1"/>
  <c r="N211" i="1"/>
  <c r="N210" i="1"/>
  <c r="J192" i="1"/>
  <c r="D225" i="1"/>
  <c r="O168" i="1"/>
  <c r="A9" i="1"/>
  <c r="A237" i="1"/>
  <c r="A251" i="1" s="1"/>
  <c r="A236" i="1"/>
  <c r="A250" i="1" s="1"/>
  <c r="A239" i="1" l="1"/>
  <c r="A253" i="1" s="1"/>
  <c r="E238" i="1" l="1"/>
  <c r="E252" i="1" s="1"/>
  <c r="F252" i="1" s="1"/>
  <c r="G252" i="1" s="1"/>
  <c r="H252" i="1" s="1"/>
  <c r="I252" i="1" s="1"/>
  <c r="J252" i="1" s="1"/>
  <c r="K252" i="1" s="1"/>
  <c r="L252" i="1" s="1"/>
  <c r="M252" i="1" s="1"/>
  <c r="N252" i="1" s="1"/>
  <c r="O252" i="1" s="1"/>
  <c r="A216" i="1"/>
  <c r="A217" i="1"/>
  <c r="A215" i="1"/>
  <c r="A211" i="1"/>
  <c r="A212" i="1"/>
  <c r="A210" i="1"/>
  <c r="D230" i="1" l="1"/>
  <c r="F238" i="1"/>
  <c r="G238" i="1" s="1"/>
  <c r="H238" i="1" s="1"/>
  <c r="I238" i="1" s="1"/>
  <c r="J238" i="1" s="1"/>
  <c r="K238" i="1" s="1"/>
  <c r="L238" i="1" s="1"/>
  <c r="M238" i="1" s="1"/>
  <c r="N238" i="1" s="1"/>
  <c r="O238" i="1" s="1"/>
  <c r="D170" i="1"/>
  <c r="A170" i="1"/>
  <c r="A168" i="1"/>
  <c r="A169" i="1"/>
  <c r="D217" i="1" l="1"/>
  <c r="D216" i="1"/>
  <c r="E169" i="1"/>
  <c r="E216" i="1" s="1"/>
  <c r="E170" i="1"/>
  <c r="E217" i="1" s="1"/>
  <c r="L169" i="1"/>
  <c r="L216" i="1" s="1"/>
  <c r="K169" i="1"/>
  <c r="K216" i="1" s="1"/>
  <c r="J169" i="1"/>
  <c r="J216" i="1" s="1"/>
  <c r="J170" i="1"/>
  <c r="J217" i="1" s="1"/>
  <c r="G170" i="1"/>
  <c r="G217" i="1" s="1"/>
  <c r="G169" i="1"/>
  <c r="G216" i="1" s="1"/>
  <c r="O217" i="1"/>
  <c r="O216" i="1"/>
  <c r="N216" i="1"/>
  <c r="N217" i="1"/>
  <c r="M169" i="1"/>
  <c r="M216" i="1" s="1"/>
  <c r="M217" i="1"/>
  <c r="I169" i="1"/>
  <c r="I216" i="1" s="1"/>
  <c r="I170" i="1"/>
  <c r="I217" i="1" s="1"/>
  <c r="H217" i="1"/>
  <c r="H169" i="1"/>
  <c r="H216" i="1" s="1"/>
  <c r="L217" i="1"/>
  <c r="K217" i="1"/>
  <c r="F169" i="1"/>
  <c r="F216" i="1" s="1"/>
  <c r="F170" i="1"/>
  <c r="F217" i="1" s="1"/>
  <c r="F168" i="1" l="1"/>
  <c r="N168" i="1"/>
  <c r="K168" i="1"/>
  <c r="H168" i="1"/>
  <c r="G168" i="1"/>
  <c r="M168" i="1"/>
  <c r="E168" i="1"/>
  <c r="L168" i="1"/>
  <c r="I168" i="1"/>
  <c r="J168" i="1"/>
  <c r="D168" i="1"/>
  <c r="D171" i="1" l="1"/>
  <c r="D222" i="1" s="1"/>
  <c r="D215" i="1"/>
  <c r="D218" i="1" s="1"/>
  <c r="D223" i="1" s="1"/>
  <c r="K171" i="1"/>
  <c r="K222" i="1" s="1"/>
  <c r="K215" i="1"/>
  <c r="K218" i="1" s="1"/>
  <c r="K223" i="1" s="1"/>
  <c r="F171" i="1"/>
  <c r="F222" i="1" s="1"/>
  <c r="F215" i="1"/>
  <c r="F218" i="1" s="1"/>
  <c r="F223" i="1" s="1"/>
  <c r="H171" i="1"/>
  <c r="H222" i="1" s="1"/>
  <c r="H215" i="1"/>
  <c r="H218" i="1" s="1"/>
  <c r="H223" i="1" s="1"/>
  <c r="N171" i="1"/>
  <c r="N222" i="1" s="1"/>
  <c r="N215" i="1"/>
  <c r="N218" i="1" s="1"/>
  <c r="N223" i="1" s="1"/>
  <c r="L171" i="1"/>
  <c r="L222" i="1" s="1"/>
  <c r="L215" i="1"/>
  <c r="L218" i="1" s="1"/>
  <c r="L223" i="1" s="1"/>
  <c r="O171" i="1"/>
  <c r="O222" i="1" s="1"/>
  <c r="O215" i="1"/>
  <c r="O218" i="1" s="1"/>
  <c r="O223" i="1" s="1"/>
  <c r="J171" i="1"/>
  <c r="J222" i="1" s="1"/>
  <c r="J215" i="1"/>
  <c r="J218" i="1" s="1"/>
  <c r="J223" i="1" s="1"/>
  <c r="I171" i="1"/>
  <c r="I222" i="1" s="1"/>
  <c r="I215" i="1"/>
  <c r="I218" i="1" s="1"/>
  <c r="I223" i="1" s="1"/>
  <c r="M171" i="1"/>
  <c r="M222" i="1" s="1"/>
  <c r="M215" i="1"/>
  <c r="M218" i="1" s="1"/>
  <c r="M223" i="1" s="1"/>
  <c r="G171" i="1"/>
  <c r="G222" i="1" s="1"/>
  <c r="G215" i="1"/>
  <c r="G218" i="1" s="1"/>
  <c r="G223" i="1" s="1"/>
  <c r="E171" i="1"/>
  <c r="E222" i="1" s="1"/>
  <c r="E215" i="1"/>
  <c r="E218" i="1" s="1"/>
  <c r="E223" i="1" s="1"/>
  <c r="O226" i="1" l="1"/>
  <c r="O227" i="1" s="1"/>
  <c r="J226" i="1"/>
  <c r="J227" i="1" s="1"/>
  <c r="L226" i="1"/>
  <c r="L227" i="1" s="1"/>
  <c r="N226" i="1"/>
  <c r="N227" i="1" s="1"/>
  <c r="H226" i="1"/>
  <c r="H227" i="1" s="1"/>
  <c r="G226" i="1"/>
  <c r="G227" i="1" s="1"/>
  <c r="F226" i="1"/>
  <c r="F227" i="1" s="1"/>
  <c r="M226" i="1"/>
  <c r="M227" i="1" s="1"/>
  <c r="K226" i="1"/>
  <c r="K227" i="1" s="1"/>
  <c r="I226" i="1"/>
  <c r="I227" i="1" s="1"/>
  <c r="E226" i="1"/>
  <c r="E227" i="1" s="1"/>
  <c r="D237" i="1"/>
  <c r="D226" i="1"/>
  <c r="D227" i="1" l="1"/>
  <c r="D229" i="1" s="1"/>
  <c r="D231" i="1" s="1"/>
  <c r="D232" i="1" s="1"/>
  <c r="K229" i="1"/>
  <c r="K231" i="1" s="1"/>
  <c r="I229" i="1"/>
  <c r="I231" i="1" s="1"/>
  <c r="G229" i="1"/>
  <c r="G231" i="1" s="1"/>
  <c r="H229" i="1"/>
  <c r="H231" i="1" s="1"/>
  <c r="N229" i="1"/>
  <c r="N231" i="1" s="1"/>
  <c r="L229" i="1"/>
  <c r="L231" i="1" s="1"/>
  <c r="M229" i="1"/>
  <c r="M231" i="1" s="1"/>
  <c r="J229" i="1"/>
  <c r="J231" i="1" s="1"/>
  <c r="F229" i="1"/>
  <c r="F231" i="1" s="1"/>
  <c r="O229" i="1"/>
  <c r="O231" i="1" s="1"/>
  <c r="E237" i="1"/>
  <c r="F237" i="1" s="1"/>
  <c r="E229" i="1"/>
  <c r="E231" i="1" s="1"/>
  <c r="D240" i="1"/>
  <c r="E240" i="1" s="1"/>
  <c r="F240" i="1" s="1"/>
  <c r="G240" i="1" s="1"/>
  <c r="H240" i="1" s="1"/>
  <c r="I240" i="1" s="1"/>
  <c r="J240" i="1" s="1"/>
  <c r="K240" i="1" s="1"/>
  <c r="L240" i="1" s="1"/>
  <c r="M240" i="1" s="1"/>
  <c r="N240" i="1" s="1"/>
  <c r="O240" i="1" s="1"/>
  <c r="E236" i="1"/>
  <c r="D251" i="1" l="1"/>
  <c r="E251" i="1" s="1"/>
  <c r="F251" i="1" s="1"/>
  <c r="G251" i="1" s="1"/>
  <c r="H251" i="1" s="1"/>
  <c r="I251" i="1" s="1"/>
  <c r="J251" i="1" s="1"/>
  <c r="K251" i="1" s="1"/>
  <c r="L251" i="1" s="1"/>
  <c r="M251" i="1" s="1"/>
  <c r="N251" i="1" s="1"/>
  <c r="O251" i="1" s="1"/>
  <c r="I86" i="1"/>
  <c r="D241" i="1"/>
  <c r="D243" i="1" s="1"/>
  <c r="D245" i="1" s="1"/>
  <c r="P231" i="1" s="1"/>
  <c r="G237" i="1"/>
  <c r="E241" i="1"/>
  <c r="E243" i="1" s="1"/>
  <c r="E245" i="1" s="1"/>
  <c r="Q231" i="1" s="1"/>
  <c r="F236" i="1"/>
  <c r="E232" i="1"/>
  <c r="F241" i="1" l="1"/>
  <c r="F243" i="1" s="1"/>
  <c r="F245" i="1" s="1"/>
  <c r="R231" i="1" s="1"/>
  <c r="H237" i="1"/>
  <c r="F232" i="1"/>
  <c r="G232" i="1" s="1"/>
  <c r="H232" i="1" s="1"/>
  <c r="I232" i="1" s="1"/>
  <c r="J232" i="1" s="1"/>
  <c r="K232" i="1" s="1"/>
  <c r="G236" i="1"/>
  <c r="D254" i="1"/>
  <c r="E254" i="1" s="1"/>
  <c r="F254" i="1" s="1"/>
  <c r="G254" i="1" s="1"/>
  <c r="H254" i="1" s="1"/>
  <c r="I254" i="1" s="1"/>
  <c r="J254" i="1" s="1"/>
  <c r="K254" i="1" s="1"/>
  <c r="L254" i="1" s="1"/>
  <c r="M254" i="1" s="1"/>
  <c r="N254" i="1" s="1"/>
  <c r="O254" i="1" s="1"/>
  <c r="E250" i="1"/>
  <c r="L232" i="1" l="1"/>
  <c r="M232" i="1" s="1"/>
  <c r="N232" i="1" s="1"/>
  <c r="O232" i="1" s="1"/>
  <c r="P232" i="1" s="1"/>
  <c r="Q232" i="1" s="1"/>
  <c r="R232" i="1" s="1"/>
  <c r="G241" i="1"/>
  <c r="G243" i="1" s="1"/>
  <c r="G245" i="1" s="1"/>
  <c r="S231" i="1" s="1"/>
  <c r="D255" i="1"/>
  <c r="D257" i="1" s="1"/>
  <c r="D259" i="1" s="1"/>
  <c r="AB231" i="1" s="1"/>
  <c r="I237" i="1"/>
  <c r="E255" i="1"/>
  <c r="E257" i="1" s="1"/>
  <c r="E259" i="1" s="1"/>
  <c r="F250" i="1"/>
  <c r="H236" i="1"/>
  <c r="D246" i="1" l="1"/>
  <c r="E246" i="1" s="1"/>
  <c r="F246" i="1" s="1"/>
  <c r="G246" i="1" s="1"/>
  <c r="I74" i="1"/>
  <c r="I77" i="1" s="1"/>
  <c r="H241" i="1"/>
  <c r="H243" i="1" s="1"/>
  <c r="H245" i="1" s="1"/>
  <c r="T231" i="1" s="1"/>
  <c r="J237" i="1"/>
  <c r="S232" i="1"/>
  <c r="I236" i="1"/>
  <c r="F255" i="1"/>
  <c r="F257" i="1" s="1"/>
  <c r="F259" i="1" s="1"/>
  <c r="G250" i="1"/>
  <c r="AC231" i="1"/>
  <c r="I241" i="1" l="1"/>
  <c r="I243" i="1" s="1"/>
  <c r="I245" i="1" s="1"/>
  <c r="U231" i="1" s="1"/>
  <c r="K237" i="1"/>
  <c r="T232" i="1"/>
  <c r="H246" i="1"/>
  <c r="AD231" i="1"/>
  <c r="G255" i="1"/>
  <c r="G257" i="1" s="1"/>
  <c r="G259" i="1" s="1"/>
  <c r="AE231" i="1" s="1"/>
  <c r="H250" i="1"/>
  <c r="J236" i="1"/>
  <c r="J241" i="1" l="1"/>
  <c r="J243" i="1" s="1"/>
  <c r="J245" i="1" s="1"/>
  <c r="V231" i="1" s="1"/>
  <c r="L237" i="1"/>
  <c r="U232" i="1"/>
  <c r="K236" i="1"/>
  <c r="I246" i="1"/>
  <c r="H255" i="1"/>
  <c r="H257" i="1" s="1"/>
  <c r="H259" i="1" s="1"/>
  <c r="I250" i="1"/>
  <c r="V232" i="1" l="1"/>
  <c r="K241" i="1"/>
  <c r="K243" i="1" s="1"/>
  <c r="K245" i="1" s="1"/>
  <c r="W231" i="1" s="1"/>
  <c r="M237" i="1"/>
  <c r="J246" i="1"/>
  <c r="AF231" i="1"/>
  <c r="L236" i="1"/>
  <c r="I255" i="1"/>
  <c r="I257" i="1" s="1"/>
  <c r="I259" i="1" s="1"/>
  <c r="J250" i="1"/>
  <c r="W232" i="1" l="1"/>
  <c r="L241" i="1"/>
  <c r="L243" i="1" s="1"/>
  <c r="L245" i="1" s="1"/>
  <c r="X231" i="1" s="1"/>
  <c r="N237" i="1"/>
  <c r="K250" i="1"/>
  <c r="J255" i="1"/>
  <c r="J257" i="1" s="1"/>
  <c r="J259" i="1" s="1"/>
  <c r="K246" i="1"/>
  <c r="AG231" i="1"/>
  <c r="M236" i="1"/>
  <c r="X232" i="1" l="1"/>
  <c r="M241" i="1"/>
  <c r="M243" i="1" s="1"/>
  <c r="M245" i="1" s="1"/>
  <c r="Y231" i="1" s="1"/>
  <c r="O237" i="1"/>
  <c r="N236" i="1"/>
  <c r="L246" i="1"/>
  <c r="AH231" i="1"/>
  <c r="K255" i="1"/>
  <c r="K257" i="1" s="1"/>
  <c r="K259" i="1" s="1"/>
  <c r="L250" i="1"/>
  <c r="Y232" i="1" l="1"/>
  <c r="N241" i="1"/>
  <c r="N243" i="1" s="1"/>
  <c r="N245" i="1" s="1"/>
  <c r="Z231" i="1" s="1"/>
  <c r="M246" i="1"/>
  <c r="AI231" i="1"/>
  <c r="M250" i="1"/>
  <c r="L255" i="1"/>
  <c r="L257" i="1" s="1"/>
  <c r="L259" i="1" s="1"/>
  <c r="O236" i="1"/>
  <c r="Z232" i="1" l="1"/>
  <c r="O241" i="1"/>
  <c r="O243" i="1" s="1"/>
  <c r="O245" i="1" s="1"/>
  <c r="AA231" i="1" s="1"/>
  <c r="N246" i="1"/>
  <c r="AJ231" i="1"/>
  <c r="N250" i="1"/>
  <c r="M255" i="1"/>
  <c r="M257" i="1" s="1"/>
  <c r="M259" i="1" s="1"/>
  <c r="AA232" i="1" l="1"/>
  <c r="AB232" i="1" s="1"/>
  <c r="AC232" i="1" s="1"/>
  <c r="AD232" i="1" s="1"/>
  <c r="AE232" i="1" s="1"/>
  <c r="AF232" i="1" s="1"/>
  <c r="AG232" i="1" s="1"/>
  <c r="AH232" i="1" s="1"/>
  <c r="AI232" i="1" s="1"/>
  <c r="AJ232" i="1" s="1"/>
  <c r="O246" i="1"/>
  <c r="D260" i="1" s="1"/>
  <c r="E260" i="1" s="1"/>
  <c r="F260" i="1" s="1"/>
  <c r="G260" i="1" s="1"/>
  <c r="H260" i="1" s="1"/>
  <c r="I260" i="1" s="1"/>
  <c r="J260" i="1" s="1"/>
  <c r="K260" i="1" s="1"/>
  <c r="L260" i="1" s="1"/>
  <c r="M260" i="1" s="1"/>
  <c r="AK231" i="1"/>
  <c r="N255" i="1"/>
  <c r="N257" i="1" s="1"/>
  <c r="N259" i="1" s="1"/>
  <c r="O250" i="1"/>
  <c r="O255" i="1" l="1"/>
  <c r="O257" i="1" s="1"/>
  <c r="O259" i="1" s="1"/>
  <c r="AM231" i="1" s="1"/>
  <c r="AK232" i="1"/>
  <c r="N260" i="1"/>
  <c r="AL231" i="1"/>
  <c r="I265" i="1" l="1"/>
  <c r="I83" i="1" s="1"/>
  <c r="O260" i="1"/>
  <c r="AL232" i="1"/>
  <c r="AM232" i="1" s="1"/>
  <c r="I262" i="1" s="1"/>
  <c r="I80" i="1" s="1"/>
</calcChain>
</file>

<file path=xl/sharedStrings.xml><?xml version="1.0" encoding="utf-8"?>
<sst xmlns="http://schemas.openxmlformats.org/spreadsheetml/2006/main" count="230" uniqueCount="148">
  <si>
    <t>УТВЕРЖДАЮ</t>
  </si>
  <si>
    <t>Фамилия И.О.</t>
  </si>
  <si>
    <t>подпись</t>
  </si>
  <si>
    <t>ФИО Заявителя</t>
  </si>
  <si>
    <t>Дата рождения</t>
  </si>
  <si>
    <t>Образование</t>
  </si>
  <si>
    <t>Адрес регистрации</t>
  </si>
  <si>
    <t>Количество членов семьи</t>
  </si>
  <si>
    <t>в том числе, дети</t>
  </si>
  <si>
    <t>Стаж работы, лет</t>
  </si>
  <si>
    <t>Ключевые навыки</t>
  </si>
  <si>
    <t>Профессиональные достижения</t>
  </si>
  <si>
    <t>Опыт предпринимательства, лет</t>
  </si>
  <si>
    <t>ДАННЫЕ ЗАЯВИТЕЛЯ</t>
  </si>
  <si>
    <t>РЕЗЮМЕ ПРОЕКТА</t>
  </si>
  <si>
    <t>Наименование проекта</t>
  </si>
  <si>
    <t>ИНН инициатора проекта</t>
  </si>
  <si>
    <t>Наименование инициатора проекта</t>
  </si>
  <si>
    <t>Применяемая система налогообложения</t>
  </si>
  <si>
    <t xml:space="preserve">БИЗНЕС-ПЛАН 
</t>
  </si>
  <si>
    <t>Месторасположения бизнеса</t>
  </si>
  <si>
    <t>Контактный номер телефона, почта</t>
  </si>
  <si>
    <t>Характер бизнеса</t>
  </si>
  <si>
    <t>Продукт или услуга проекта</t>
  </si>
  <si>
    <t>Инвестиции в проект, тыс. руб.</t>
  </si>
  <si>
    <t>Запрашиваемая величина соц.контракта, тыс. руб.</t>
  </si>
  <si>
    <t>Ключевые конкурентные преимущества</t>
  </si>
  <si>
    <t>Срок окупаемости проекта, мес</t>
  </si>
  <si>
    <t xml:space="preserve">Наемных работников, чел. </t>
  </si>
  <si>
    <t>Ввести ИНН инициатора проекта</t>
  </si>
  <si>
    <t>Ввести ИП/ООО</t>
  </si>
  <si>
    <t>УСН, Доходы</t>
  </si>
  <si>
    <t>УСН, Доходы минус расходы</t>
  </si>
  <si>
    <t>Общая система</t>
  </si>
  <si>
    <t>Патент</t>
  </si>
  <si>
    <t>НПД</t>
  </si>
  <si>
    <t>Новый</t>
  </si>
  <si>
    <t>Перевооружение</t>
  </si>
  <si>
    <t>Расширение</t>
  </si>
  <si>
    <t>Район, населенный пункт, улица, дом, помещение</t>
  </si>
  <si>
    <t>ОПИСАНИЕ ПРОЕКТА</t>
  </si>
  <si>
    <t>АНАЛИЗ РЫНКА</t>
  </si>
  <si>
    <t>Доля, %</t>
  </si>
  <si>
    <t>Цена, руб.</t>
  </si>
  <si>
    <t>Показатель</t>
  </si>
  <si>
    <t>Мес 1</t>
  </si>
  <si>
    <t>Мес 2</t>
  </si>
  <si>
    <t>Мес 3</t>
  </si>
  <si>
    <t>Мес 4</t>
  </si>
  <si>
    <t>Мес 5</t>
  </si>
  <si>
    <t>Мес 6</t>
  </si>
  <si>
    <t>Мес 7</t>
  </si>
  <si>
    <t>Мес 8</t>
  </si>
  <si>
    <t>Мес 9</t>
  </si>
  <si>
    <t>Мес 10</t>
  </si>
  <si>
    <t>Мес 11</t>
  </si>
  <si>
    <t>Мес 12</t>
  </si>
  <si>
    <t>Выручка, тыс. руб.</t>
  </si>
  <si>
    <t>МАРКЕТИНГОВАЯ СТРАТЕГИЯ И ПЛАН ПРОДАЖ</t>
  </si>
  <si>
    <t>Спецификация</t>
  </si>
  <si>
    <t>ИТОГО</t>
  </si>
  <si>
    <t>Кол-во</t>
  </si>
  <si>
    <t>Цена, тыс. руб.</t>
  </si>
  <si>
    <t>Возможный источник поставки</t>
  </si>
  <si>
    <t>-</t>
  </si>
  <si>
    <t>Приобретаемое имущество, сырье, услуги</t>
  </si>
  <si>
    <t>ИНВЕСТИЦИОННЫЙ ПЛАН И ДОРОЖНАЯ КАРТА РЕАЛИЗАЦИИ ПРОЕКТА</t>
  </si>
  <si>
    <t>Этап</t>
  </si>
  <si>
    <t>Начало</t>
  </si>
  <si>
    <t>Конец</t>
  </si>
  <si>
    <t>Результат</t>
  </si>
  <si>
    <t>1 день</t>
  </si>
  <si>
    <t>10 день</t>
  </si>
  <si>
    <t>24 день</t>
  </si>
  <si>
    <t>27 день</t>
  </si>
  <si>
    <t>28 день</t>
  </si>
  <si>
    <t>ПРОИЗВОДСТВЕННЫЙ ПЛАН И КАЛЬКУЛЯЦИЯ СЕБЕСТОИМОСТИ</t>
  </si>
  <si>
    <t>С-стоимость, руб</t>
  </si>
  <si>
    <t>Нормы потребления на единицу продукции и калькуляция себестоимости представлены в следующей таблице</t>
  </si>
  <si>
    <t>Себестоимость, тыс. руб.</t>
  </si>
  <si>
    <t>ФИНАНСОВЫЙ ПЛАН</t>
  </si>
  <si>
    <t>Аренда</t>
  </si>
  <si>
    <t>Налог</t>
  </si>
  <si>
    <t>Финансовый результат</t>
  </si>
  <si>
    <t>Операционный денежный поток</t>
  </si>
  <si>
    <t>Инвестиционный денежный поток</t>
  </si>
  <si>
    <t>Денежный поток</t>
  </si>
  <si>
    <t>Нарастающим итогом</t>
  </si>
  <si>
    <t>2 ГОД</t>
  </si>
  <si>
    <t>3 ГОД</t>
  </si>
  <si>
    <t>Внутренняя норма доходности (3 года), %</t>
  </si>
  <si>
    <t>Срок окупаемости проекта, мес.</t>
  </si>
  <si>
    <t>Среднемесячная чистая прибыль в первые 12 мес. проекта, тыс. руб.</t>
  </si>
  <si>
    <t>Производственный план рассчитан в следующей таблице</t>
  </si>
  <si>
    <r>
      <t xml:space="preserve">Финансовый план рассчитан в следующей таблице в тысячах рублей
</t>
    </r>
    <r>
      <rPr>
        <b/>
        <sz val="12"/>
        <color theme="1"/>
        <rFont val="Times New Roman"/>
        <family val="1"/>
        <charset val="204"/>
      </rPr>
      <t>1 ГОД</t>
    </r>
  </si>
  <si>
    <t>Услуга</t>
  </si>
  <si>
    <t>Совокупный спрос, ед</t>
  </si>
  <si>
    <t>Доля рынка, %</t>
  </si>
  <si>
    <t>Клиентов, чел</t>
  </si>
  <si>
    <t>Выручка от оказания услуг</t>
  </si>
  <si>
    <t>Себестоимость услуг</t>
  </si>
  <si>
    <t>Прочие расходы (в т.ч. Реклама)</t>
  </si>
  <si>
    <t>Настройка каналов привлечения клиентов</t>
  </si>
  <si>
    <t>Созданы и верифицированы профили на агрегаторах</t>
  </si>
  <si>
    <t>Отлажены процессы общения и работы</t>
  </si>
  <si>
    <t>Начало коммерческой деятельности</t>
  </si>
  <si>
    <t>Ремонт и обслуживание техники гаджеты, смартфоны, бытовая техника</t>
  </si>
  <si>
    <t>Скорость выполнения работ, бесплатная диагностикп, использование качественных комплектующих</t>
  </si>
  <si>
    <t>Замена дисплея/тачскрина</t>
  </si>
  <si>
    <t>Замена аккумулятора</t>
  </si>
  <si>
    <t>Сложный ремонт (логика, пайка)</t>
  </si>
  <si>
    <t>Календарный план:
Неделя 1: Юридическое оформление (ИП), окончательный выбор и бронь помещения.
Неделя 2: Заключение договора аренды, заказ и оплата оборудования, начало ремонта в помещении.
Неделя 3: Получение и монтаж оборудования, закупка первой партии запчастей (стартовый склад).
Неделя 4: Настройка оборудования, тестовые работы, запуск рекламы, «мягкое» открытие.</t>
  </si>
  <si>
    <t>Профессиональная паяльная станция</t>
  </si>
  <si>
    <t>Микроскоп для пайки BGA-компонентов</t>
  </si>
  <si>
    <t>Программатор и бокс для диагностики</t>
  </si>
  <si>
    <t>Набор прецизионных отверток и инструментов</t>
  </si>
  <si>
    <t>Источники питания, мультиметры, рабочий стол, органайзеры</t>
  </si>
  <si>
    <t>LUKEY 852D+ FAN 6832 М0012366</t>
  </si>
  <si>
    <t>Микроскоп Kaisi KS-37045 тринокулярный. Увеличение 7X-45X. Монитор 8" и камера 20Мп. LED подсветка. Подключение к ПК, запись видео. Готовый комплект для инспекции и ремонта электроники</t>
  </si>
  <si>
    <t>https://www.ozon.ru/product/mikroskop-kaisi-ks-37045-trinokulyarnyy-uvelichenie-7x-45x-monitor-8-i-kamera-20mp-led-podsvetka-1846596177/?utm_medium=organic&amp;utm_source=yandex_serp_products</t>
  </si>
  <si>
    <t>https://www.vseinstrumenti.ru/product/payalnaya-stantsiya-lukey-852d-fan-m0012366-3676956/?utm_source=yandex&amp;utm_medium=cpc&amp;utm_campaign=102778724%7Cepk_na_na_na_rf_Top-20k-tovarov_fid&amp;utm_content=1827464776855474891&amp;utm_term=ST:search%7CS:none%7CAP:no%7CPT:premium%7CP:2%7CDT:desktop%7CRI:2%7CCI:102778724%7CGI:5352489431%7CPI:48884293788%7CAI:1827464776855474891%7CRT:48884293788%7CKW:---autotargeting%7CRN:Санкт-Петербург&amp;etext=2202.N34d_nUhJ4k7gXWmDSq6aAHoAwqoEihNlyl56Tt5T_jN0cUgrhFNuPzPyS54SzurZ2RjY29oeG9lcnNqY2JoYg.8b044df211ead1675bda375515ed3d419b014870&amp;yclid=10641480611358572543</t>
  </si>
  <si>
    <t>JCID, Qianli</t>
  </si>
  <si>
    <t>https://market.yandex.ru/card/tester-programmator-qianli-icopy-plus-23-dlya-lcd-batarey-i-kabeley-6-v-1-3-platy-true-tone/103624175870?do-waremd5=OO2I1oB4toskQG3YxZupWw&amp;clid=703&amp;ogV=-11</t>
  </si>
  <si>
    <t>iFixit или аналог</t>
  </si>
  <si>
    <t>Ультразвуковая ванна</t>
  </si>
  <si>
    <t>2 л</t>
  </si>
  <si>
    <t>Стартовый склад запчастей</t>
  </si>
  <si>
    <t>Данный план является сбалансированным и позволяет начать деятельность с минимальным, но достаточным набором оборудования и ресурсов. 
Общая сумма инвестиций в 254 тыс. рублей является реалистичной для старта небольшого сервиса бытового ремонта. В целях эффективного использования средств, с учетом продолжительности закупки необходимого инструмента и расходных материалов, необходима реализация следующей дорожной карты реализации проекта.</t>
  </si>
  <si>
    <t>Разработка сайта/соц сетей, рекламная кампания</t>
  </si>
  <si>
    <t>Юридическое оформление и поиск помещения</t>
  </si>
  <si>
    <t>Зарегистрировано ИП, открыт расчётный счёт, подключена онлайн-касса, созданы базовые страницы в соцсетях, заключён договор аренды помещения</t>
  </si>
  <si>
    <t xml:space="preserve"> Закупка оборудования и запчастей</t>
  </si>
  <si>
    <t>8 день</t>
  </si>
  <si>
    <t>21 день</t>
  </si>
  <si>
    <t>Приобретено и установлено всё оборудование (паяльная станция, микроскоп и др.). Сформирован стартовый склад запчастей.</t>
  </si>
  <si>
    <t>Настройка рекламы и документооборота</t>
  </si>
  <si>
    <t>Созданы и запущены рекламные каналы (ВКонтакте, Авито, Яндекс). Разработаны бланки приёмки, гарантийные талоны.</t>
  </si>
  <si>
    <t>22 день</t>
  </si>
  <si>
    <t>Пробный запуск</t>
  </si>
  <si>
    <t>Официальное открытие и выход на плановые показатели</t>
  </si>
  <si>
    <t>300 ремонтов в месяц по городу — это не точная статистика, консервативная оценочная модель, подходящая для бизнес-плана.
Прогноз построен на консервативной оценке спроса и постепенном захвате доли рынка (с 3% до 20% за год). По данным рынка, владелец смартфона сталкивается с необходимостью серьезного ремонта (не считая чехлов и стекол) примерно 1 раз в 2-3 года. 
На практике показатели могут скорректироваться после первых месяцев работы на основе реальных данных.</t>
  </si>
  <si>
    <t>амортизация оборудования/инструмента, руб</t>
  </si>
  <si>
    <t>прочие расходы (клей, салфетки и т.д.), руб</t>
  </si>
  <si>
    <t>cтоимость запчастей, руб.</t>
  </si>
  <si>
    <t>Учитывая конкурентное окружение в Гатчине (мастера на дому и сервисы, отправляющие устройства в Санкт-Петербург), предполагается реализация стратегии фокусировки на массовых услугах, при этом, повышая качество оказываемых услуг, а также клиентский сервис. 
Планируются к внедрению: 
- регистрация на агрегаторах (Профи.ру, Авито, Яндекс.Услуги) для получения первых заказов и отзывов;
- разработка многостраничного сайта с софинансированием Центра "Мой бизнес" Ленинградской области ;
- самостоятельное создание страничек в социальной сети ВК и классифайдере Авито;
- использование сервисов по продвижению на Авито с софинансированием Центра "Мой бизнес" Ленинградской области;
- таргетированная реклама в социальных сетях (ВК).
- SEO-оптимизация карточки в Яндекс.Картах и 2gis.ru
Основные услуги и целевые цены на них представлены в следующей таблице.</t>
  </si>
  <si>
    <t xml:space="preserve">Целевая аудитория: Население Гатчины в возрасте 18-55 лет. Особый фокус: молодые семьи, студенты, активные пользователи смартфонов, владельцы мелкой бытовой техники.
Емкость рынка (оценочно):
Население Гатчины: ~91 000 чел.
Проникновение смартфонов: ~85%. Это 77 350 потенциальных устройств. Статистическая частота ремонта: 1 раз в 2,5 года на устройство. Потенциальный ежегодный спрос в городе: 77 350 / 2,5 = 30 940 ремонтов в год или ~2 578 в месяц.
Дополнительным направлением становится ремонт компьютерной техники, включающий обслуживание ноутбуков и замены комплектующих. Это создаёт возможность привлечения новой аудитории и повышения среднего чека. Исследования рынка показывают, что до 40% клиентов обращаются повторно при сохранении гарантии и прозрачного ценообразования.
Выявленные возможности:
- Рынок Гатчины недостаточно насыщен качественными сервисными услугами.
- Существует разрыв между дорогими сетевыми сервисами и ненадежными частными мастерами.
- Основная потребность - быстрый и гарантированный ремонт в шаговой доступности.
- Емкость рынка позволяет новому игроку занять 5-10% без ценовых войн.
- Фокус на качестве с гарантией 90 дней (в 2-3 раза больше, чем у конкурентов).
- Прозрачное ценообразование с бесплатной диагностикой.
</t>
  </si>
  <si>
    <t>Проект направлен на удовлетворение растущего спроса на локальные сервисные услуги в Гатчине. Город с населением ~91 тыс. человек обладает развитой инфраструктурой и высоким уровнем проникновения цифровой техники. Анализ показал, что существующие предложения либо представлены мелкими мастерами на дому (без гарантий и стабильного режима работы), либо требуют обращения в сервисные центры Санкт-Петербурга, что ведет к потерям времени (2-3 дня минимум).
Проект предполагает открытие сервисного центра формата «ремонт у дома». 
Целевая аудитория — жители ближайших жилых массивов, нуждающиеся в оперативном ремонте повседневной электроники.
Основные этапы запуска:
Регистрация ИП, выбор системы налогообложения.
Поиск и аренда помещения 15-30 кв. м.
Приобретение специализированного оборудования и инструментов.
Формирование стартового запаса наиболее востребованных запчастей (экраны, аккумуляторы, разъемы).
Организация рабочих мест мастера и зоны приема/выдачи.
Настройка процессов: прием заказа -&gt; диагностика -&gt; согласование -&gt; ремонт -&gt; проверка -&gt; выдача.
Запуск рекламы в интернете (соцсети, Авито, Яндекс.Услуги) и офлайн (визитки, объявления в подъездах).</t>
  </si>
  <si>
    <t>Оказание быстрых и качественных услуг по диагностике и ремонту электронных устройств (смартфоны, планшеты, ноутбуки) в шаговой доступности для жителей района.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</si>
</sst>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%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0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/>
    <xf numFmtId="164" fontId="6" fillId="2" borderId="0" xfId="0" applyNumberFormat="1" applyFont="1" applyFill="1"/>
    <xf numFmtId="0" fontId="6" fillId="2" borderId="0" xfId="0" applyFont="1" applyFill="1"/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0" fillId="2" borderId="13" xfId="0" applyFill="1" applyBorder="1" applyAlignment="1" applyProtection="1">
      <alignment vertical="center" wrapText="1"/>
      <protection hidden="1"/>
    </xf>
    <xf numFmtId="0" fontId="0" fillId="2" borderId="0" xfId="0" applyFill="1" applyAlignment="1" applyProtection="1">
      <alignment vertical="center" wrapText="1"/>
      <protection hidden="1"/>
    </xf>
    <xf numFmtId="0" fontId="0" fillId="2" borderId="9" xfId="0" applyFill="1" applyBorder="1" applyAlignment="1" applyProtection="1">
      <alignment vertical="center" wrapText="1"/>
      <protection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3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3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1" xfId="0" applyNumberFormat="1" applyFont="1" applyFill="1" applyBorder="1" applyAlignment="1" applyProtection="1">
      <alignment horizontal="center" vertical="center" wrapText="1"/>
      <protection hidden="1"/>
    </xf>
    <xf numFmtId="4" fontId="2" fillId="4" borderId="2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1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2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29" xfId="0" applyFont="1" applyFill="1" applyBorder="1" applyAlignment="1" applyProtection="1">
      <alignment horizontal="center" vertical="center" wrapText="1"/>
      <protection hidden="1"/>
    </xf>
    <xf numFmtId="0" fontId="3" fillId="4" borderId="30" xfId="0" applyFont="1" applyFill="1" applyBorder="1" applyAlignment="1" applyProtection="1">
      <alignment horizontal="center" vertical="center" wrapText="1"/>
      <protection hidden="1"/>
    </xf>
    <xf numFmtId="164" fontId="2" fillId="2" borderId="3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3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8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9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29" xfId="0" applyNumberFormat="1" applyFont="1" applyFill="1" applyBorder="1" applyAlignment="1" applyProtection="1">
      <alignment horizontal="center" vertical="center" wrapText="1"/>
      <protection hidden="1"/>
    </xf>
    <xf numFmtId="164" fontId="3" fillId="4" borderId="30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9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18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2" xfId="0" applyNumberFormat="1" applyFont="1" applyFill="1" applyBorder="1" applyAlignment="1" applyProtection="1">
      <alignment horizontal="center" vertical="center" wrapText="1"/>
      <protection locked="0" hidden="1"/>
    </xf>
    <xf numFmtId="164" fontId="2" fillId="5" borderId="33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1" fontId="2" fillId="5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 applyProtection="1">
      <alignment horizontal="left" vertical="center" wrapText="1"/>
      <protection locked="0" hidden="1"/>
    </xf>
    <xf numFmtId="0" fontId="2" fillId="5" borderId="15" xfId="0" applyFont="1" applyFill="1" applyBorder="1" applyAlignment="1" applyProtection="1">
      <alignment horizontal="left" vertical="center" wrapText="1"/>
      <protection locked="0" hidden="1"/>
    </xf>
    <xf numFmtId="0" fontId="2" fillId="5" borderId="16" xfId="0" applyFont="1" applyFill="1" applyBorder="1" applyAlignment="1" applyProtection="1">
      <alignment horizontal="left" vertical="center" wrapText="1"/>
      <protection locked="0" hidden="1"/>
    </xf>
    <xf numFmtId="0" fontId="2" fillId="5" borderId="14" xfId="0" applyFont="1" applyFill="1" applyBorder="1" applyAlignment="1" applyProtection="1">
      <alignment horizontal="center" vertical="center" wrapText="1"/>
      <protection locked="0" hidden="1"/>
    </xf>
    <xf numFmtId="0" fontId="2" fillId="5" borderId="23" xfId="0" applyFont="1" applyFill="1" applyBorder="1" applyAlignment="1" applyProtection="1">
      <alignment horizontal="center" vertical="center" wrapText="1"/>
      <protection locked="0" hidden="1"/>
    </xf>
    <xf numFmtId="0" fontId="2" fillId="5" borderId="16" xfId="0" applyFont="1" applyFill="1" applyBorder="1" applyAlignment="1" applyProtection="1">
      <alignment horizontal="center" vertical="center" wrapText="1"/>
      <protection locked="0" hidden="1"/>
    </xf>
    <xf numFmtId="9" fontId="5" fillId="5" borderId="23" xfId="1" applyNumberFormat="1" applyFill="1" applyBorder="1" applyAlignment="1" applyProtection="1">
      <alignment horizontal="center" vertical="center" wrapText="1"/>
      <protection locked="0" hidden="1"/>
    </xf>
    <xf numFmtId="9" fontId="5" fillId="5" borderId="15" xfId="1" applyNumberFormat="1" applyFill="1" applyBorder="1" applyAlignment="1" applyProtection="1">
      <alignment horizontal="center" vertical="center" wrapText="1"/>
      <protection locked="0" hidden="1"/>
    </xf>
    <xf numFmtId="9" fontId="5" fillId="5" borderId="24" xfId="1" applyNumberFormat="1" applyFill="1" applyBorder="1" applyAlignment="1" applyProtection="1">
      <alignment horizontal="center" vertical="center" wrapText="1"/>
      <protection locked="0" hidden="1"/>
    </xf>
    <xf numFmtId="0" fontId="2" fillId="2" borderId="13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6" xfId="0" applyBorder="1" applyAlignment="1" applyProtection="1">
      <alignment vertical="center" wrapText="1"/>
      <protection hidden="1"/>
    </xf>
    <xf numFmtId="0" fontId="0" fillId="0" borderId="7" xfId="0" applyBorder="1" applyAlignment="1" applyProtection="1">
      <alignment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165" fontId="3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4" xfId="0" applyNumberFormat="1" applyFont="1" applyBorder="1" applyAlignment="1" applyProtection="1">
      <alignment horizontal="center" vertical="center" wrapText="1"/>
      <protection hidden="1"/>
    </xf>
    <xf numFmtId="165" fontId="1" fillId="0" borderId="5" xfId="0" applyNumberFormat="1" applyFont="1" applyBorder="1" applyAlignment="1" applyProtection="1">
      <alignment horizontal="center" vertical="center" wrapText="1"/>
      <protection hidden="1"/>
    </xf>
    <xf numFmtId="165" fontId="1" fillId="0" borderId="6" xfId="0" applyNumberFormat="1" applyFont="1" applyBorder="1" applyAlignment="1" applyProtection="1">
      <alignment horizontal="center" vertical="center" wrapText="1"/>
      <protection hidden="1"/>
    </xf>
    <xf numFmtId="165" fontId="1" fillId="0" borderId="7" xfId="0" applyNumberFormat="1" applyFont="1" applyBorder="1" applyAlignment="1" applyProtection="1">
      <alignment horizontal="center" vertical="center" wrapText="1"/>
      <protection hidden="1"/>
    </xf>
    <xf numFmtId="165" fontId="1" fillId="0" borderId="8" xfId="0" applyNumberFormat="1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3" fillId="2" borderId="13" xfId="0" applyFont="1" applyFill="1" applyBorder="1" applyAlignment="1" applyProtection="1">
      <alignment vertical="top" wrapText="1"/>
      <protection hidden="1"/>
    </xf>
    <xf numFmtId="0" fontId="0" fillId="2" borderId="0" xfId="0" applyFill="1" applyAlignment="1" applyProtection="1">
      <alignment vertical="top" wrapText="1"/>
      <protection hidden="1"/>
    </xf>
    <xf numFmtId="0" fontId="0" fillId="2" borderId="9" xfId="0" applyFill="1" applyBorder="1" applyAlignment="1" applyProtection="1">
      <alignment vertical="top" wrapText="1"/>
      <protection hidden="1"/>
    </xf>
    <xf numFmtId="0" fontId="3" fillId="4" borderId="28" xfId="0" applyFont="1" applyFill="1" applyBorder="1" applyAlignment="1" applyProtection="1">
      <alignment horizontal="center" vertical="center" wrapText="1"/>
      <protection hidden="1"/>
    </xf>
    <xf numFmtId="0" fontId="1" fillId="4" borderId="29" xfId="0" applyFont="1" applyFill="1" applyBorder="1" applyAlignment="1" applyProtection="1">
      <alignment horizontal="center" vertical="center" wrapText="1"/>
      <protection hidden="1"/>
    </xf>
    <xf numFmtId="0" fontId="2" fillId="2" borderId="19" xfId="0" applyFont="1" applyFill="1" applyBorder="1" applyAlignment="1" applyProtection="1">
      <alignment vertical="center" wrapText="1"/>
      <protection hidden="1"/>
    </xf>
    <xf numFmtId="0" fontId="0" fillId="0" borderId="14" xfId="0" applyBorder="1" applyAlignment="1" applyProtection="1">
      <alignment vertical="center" wrapText="1"/>
      <protection hidden="1"/>
    </xf>
    <xf numFmtId="0" fontId="2" fillId="2" borderId="31" xfId="0" applyFont="1" applyFill="1" applyBorder="1" applyAlignment="1" applyProtection="1">
      <alignment vertical="center" wrapText="1"/>
      <protection hidden="1"/>
    </xf>
    <xf numFmtId="0" fontId="0" fillId="0" borderId="32" xfId="0" applyBorder="1" applyAlignment="1" applyProtection="1">
      <alignment vertical="center" wrapText="1"/>
      <protection hidden="1"/>
    </xf>
    <xf numFmtId="0" fontId="3" fillId="4" borderId="37" xfId="0" applyFont="1" applyFill="1" applyBorder="1" applyAlignment="1" applyProtection="1">
      <alignment vertical="center" wrapText="1"/>
      <protection hidden="1"/>
    </xf>
    <xf numFmtId="0" fontId="1" fillId="4" borderId="38" xfId="0" applyFont="1" applyFill="1" applyBorder="1" applyAlignment="1" applyProtection="1">
      <alignment vertical="center" wrapText="1"/>
      <protection hidden="1"/>
    </xf>
    <xf numFmtId="0" fontId="2" fillId="2" borderId="34" xfId="0" applyFont="1" applyFill="1" applyBorder="1" applyAlignment="1" applyProtection="1">
      <alignment vertical="center" wrapText="1"/>
      <protection hidden="1"/>
    </xf>
    <xf numFmtId="0" fontId="0" fillId="0" borderId="35" xfId="0" applyBorder="1" applyAlignment="1" applyProtection="1">
      <alignment vertical="center" wrapText="1"/>
      <protection hidden="1"/>
    </xf>
    <xf numFmtId="0" fontId="0" fillId="0" borderId="36" xfId="0" applyBorder="1" applyAlignment="1" applyProtection="1">
      <alignment vertical="center" wrapText="1"/>
      <protection hidden="1"/>
    </xf>
    <xf numFmtId="0" fontId="3" fillId="4" borderId="28" xfId="0" applyFont="1" applyFill="1" applyBorder="1" applyAlignment="1" applyProtection="1">
      <alignment vertical="center" wrapText="1"/>
      <protection hidden="1"/>
    </xf>
    <xf numFmtId="0" fontId="1" fillId="4" borderId="29" xfId="0" applyFont="1" applyFill="1" applyBorder="1" applyAlignment="1" applyProtection="1">
      <alignment vertical="center" wrapText="1"/>
      <protection hidden="1"/>
    </xf>
    <xf numFmtId="0" fontId="3" fillId="4" borderId="20" xfId="0" applyFont="1" applyFill="1" applyBorder="1" applyAlignment="1" applyProtection="1">
      <alignment vertical="center" wrapText="1"/>
      <protection hidden="1"/>
    </xf>
    <xf numFmtId="0" fontId="1" fillId="4" borderId="21" xfId="0" applyFont="1" applyFill="1" applyBorder="1" applyAlignment="1" applyProtection="1">
      <alignment vertical="center" wrapText="1"/>
      <protection hidden="1"/>
    </xf>
    <xf numFmtId="0" fontId="2" fillId="2" borderId="3" xfId="0" applyFont="1" applyFill="1" applyBorder="1" applyAlignment="1" applyProtection="1">
      <alignment vertical="top" wrapText="1"/>
      <protection hidden="1"/>
    </xf>
    <xf numFmtId="0" fontId="0" fillId="0" borderId="4" xfId="0" applyBorder="1" applyAlignment="1" applyProtection="1">
      <alignment vertical="top" wrapText="1"/>
      <protection hidden="1"/>
    </xf>
    <xf numFmtId="0" fontId="0" fillId="0" borderId="5" xfId="0" applyBorder="1" applyAlignment="1" applyProtection="1">
      <alignment vertical="top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1" xfId="0" applyFont="1" applyFill="1" applyBorder="1" applyAlignment="1" applyProtection="1">
      <alignment horizontal="center" vertical="center" wrapText="1"/>
      <protection hidden="1"/>
    </xf>
    <xf numFmtId="0" fontId="1" fillId="3" borderId="12" xfId="0" applyFont="1" applyFill="1" applyBorder="1" applyAlignment="1" applyProtection="1">
      <alignment horizontal="center" vertical="center" wrapText="1"/>
      <protection hidden="1"/>
    </xf>
    <xf numFmtId="0" fontId="3" fillId="4" borderId="19" xfId="0" applyFont="1" applyFill="1" applyBorder="1" applyAlignment="1" applyProtection="1">
      <alignment horizontal="center"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2" fillId="2" borderId="13" xfId="0" applyFont="1" applyFill="1" applyBorder="1" applyAlignment="1" applyProtection="1">
      <alignment vertical="top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0" fontId="0" fillId="0" borderId="9" xfId="0" applyBorder="1" applyAlignment="1" applyProtection="1">
      <alignment vertical="top" wrapText="1"/>
      <protection hidden="1"/>
    </xf>
    <xf numFmtId="2" fontId="2" fillId="2" borderId="27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41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43" xfId="0" applyFont="1" applyFill="1" applyBorder="1" applyAlignment="1" applyProtection="1">
      <alignment vertical="center" wrapText="1"/>
      <protection locked="0" hidden="1"/>
    </xf>
    <xf numFmtId="0" fontId="0" fillId="5" borderId="42" xfId="0" applyFill="1" applyBorder="1" applyAlignment="1" applyProtection="1">
      <alignment vertical="center" wrapText="1"/>
      <protection locked="0" hidden="1"/>
    </xf>
    <xf numFmtId="0" fontId="0" fillId="5" borderId="44" xfId="0" applyFill="1" applyBorder="1" applyAlignment="1" applyProtection="1">
      <alignment vertical="center" wrapText="1"/>
      <protection locked="0" hidden="1"/>
    </xf>
    <xf numFmtId="1" fontId="2" fillId="5" borderId="27" xfId="0" applyNumberFormat="1" applyFont="1" applyFill="1" applyBorder="1" applyAlignment="1" applyProtection="1">
      <alignment horizontal="center" vertical="center" wrapText="1"/>
      <protection locked="0" hidden="1"/>
    </xf>
    <xf numFmtId="1" fontId="2" fillId="5" borderId="4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20" xfId="0" applyFont="1" applyFill="1" applyBorder="1" applyAlignment="1" applyProtection="1">
      <alignment vertical="center" wrapText="1"/>
      <protection locked="0" hidden="1"/>
    </xf>
    <xf numFmtId="0" fontId="0" fillId="5" borderId="21" xfId="0" applyFill="1" applyBorder="1" applyAlignment="1" applyProtection="1">
      <alignment vertical="center" wrapText="1"/>
      <protection locked="0" hidden="1"/>
    </xf>
    <xf numFmtId="0" fontId="2" fillId="5" borderId="21" xfId="0" applyFont="1" applyFill="1" applyBorder="1" applyAlignment="1" applyProtection="1">
      <alignment horizontal="center" vertical="center" wrapText="1"/>
      <protection locked="0" hidden="1"/>
    </xf>
    <xf numFmtId="0" fontId="0" fillId="5" borderId="21" xfId="0" applyFill="1" applyBorder="1" applyAlignment="1" applyProtection="1">
      <alignment horizontal="center" vertical="center" wrapText="1"/>
      <protection locked="0" hidden="1"/>
    </xf>
    <xf numFmtId="0" fontId="0" fillId="5" borderId="22" xfId="0" applyFill="1" applyBorder="1" applyAlignment="1" applyProtection="1">
      <alignment horizontal="center" vertical="center" wrapText="1"/>
      <protection locked="0" hidden="1"/>
    </xf>
    <xf numFmtId="2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2" fontId="2" fillId="0" borderId="18" xfId="0" applyNumberFormat="1" applyFont="1" applyBorder="1" applyAlignment="1" applyProtection="1">
      <alignment horizontal="center" vertical="center" wrapText="1"/>
      <protection hidden="1"/>
    </xf>
    <xf numFmtId="2" fontId="2" fillId="2" borderId="23" xfId="0" applyNumberFormat="1" applyFont="1" applyFill="1" applyBorder="1" applyAlignment="1" applyProtection="1">
      <alignment horizontal="center" vertical="center" wrapText="1"/>
      <protection hidden="1"/>
    </xf>
    <xf numFmtId="2" fontId="2" fillId="2" borderId="24" xfId="0" applyNumberFormat="1" applyFont="1" applyFill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0" fillId="0" borderId="16" xfId="0" applyBorder="1" applyAlignment="1" applyProtection="1">
      <alignment vertical="center" wrapText="1"/>
      <protection hidden="1"/>
    </xf>
    <xf numFmtId="0" fontId="2" fillId="5" borderId="17" xfId="0" applyFont="1" applyFill="1" applyBorder="1" applyAlignment="1" applyProtection="1">
      <alignment vertical="center" wrapText="1"/>
      <protection locked="0" hidden="1"/>
    </xf>
    <xf numFmtId="0" fontId="0" fillId="5" borderId="15" xfId="0" applyFill="1" applyBorder="1" applyAlignment="1" applyProtection="1">
      <alignment vertical="center" wrapText="1"/>
      <protection locked="0" hidden="1"/>
    </xf>
    <xf numFmtId="0" fontId="0" fillId="5" borderId="16" xfId="0" applyFill="1" applyBorder="1" applyAlignment="1" applyProtection="1">
      <alignment vertical="center" wrapText="1"/>
      <protection locked="0" hidden="1"/>
    </xf>
    <xf numFmtId="0" fontId="3" fillId="4" borderId="14" xfId="0" applyFont="1" applyFill="1" applyBorder="1" applyAlignment="1" applyProtection="1">
      <alignment horizontal="center" vertical="center" wrapText="1"/>
      <protection hidden="1"/>
    </xf>
    <xf numFmtId="0" fontId="3" fillId="4" borderId="18" xfId="0" applyFont="1" applyFill="1" applyBorder="1" applyAlignment="1" applyProtection="1">
      <alignment horizontal="center" vertical="center" wrapText="1"/>
      <protection hidden="1"/>
    </xf>
    <xf numFmtId="0" fontId="3" fillId="4" borderId="23" xfId="0" applyFont="1" applyFill="1" applyBorder="1" applyAlignment="1" applyProtection="1">
      <alignment horizontal="center" vertical="center" wrapText="1"/>
      <protection hidden="1"/>
    </xf>
    <xf numFmtId="0" fontId="3" fillId="4" borderId="15" xfId="0" applyFont="1" applyFill="1" applyBorder="1" applyAlignment="1" applyProtection="1">
      <alignment horizontal="center" vertical="center" wrapText="1"/>
      <protection hidden="1"/>
    </xf>
    <xf numFmtId="0" fontId="3" fillId="4" borderId="14" xfId="0" applyFont="1" applyFill="1" applyBorder="1" applyAlignment="1">
      <alignment horizontal="center" vertical="center" wrapText="1"/>
    </xf>
    <xf numFmtId="1" fontId="2" fillId="5" borderId="23" xfId="0" applyNumberFormat="1" applyFont="1" applyFill="1" applyBorder="1" applyAlignment="1" applyProtection="1">
      <alignment horizontal="center" vertical="center" wrapText="1"/>
      <protection locked="0" hidden="1"/>
    </xf>
    <xf numFmtId="1" fontId="2" fillId="5" borderId="15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9" xfId="0" applyFont="1" applyFill="1" applyBorder="1" applyAlignment="1" applyProtection="1">
      <alignment vertical="center" wrapText="1"/>
      <protection locked="0" hidden="1"/>
    </xf>
    <xf numFmtId="0" fontId="0" fillId="5" borderId="14" xfId="0" applyFill="1" applyBorder="1" applyAlignment="1" applyProtection="1">
      <alignment vertical="center" wrapText="1"/>
      <protection locked="0" hidden="1"/>
    </xf>
    <xf numFmtId="0" fontId="1" fillId="4" borderId="18" xfId="0" applyFont="1" applyFill="1" applyBorder="1" applyAlignment="1" applyProtection="1">
      <alignment horizontal="center" vertical="center" wrapText="1"/>
      <protection hidden="1"/>
    </xf>
    <xf numFmtId="0" fontId="0" fillId="5" borderId="14" xfId="0" applyFill="1" applyBorder="1" applyAlignment="1" applyProtection="1">
      <alignment horizontal="center" vertical="center" wrapText="1"/>
      <protection locked="0" hidden="1"/>
    </xf>
    <xf numFmtId="0" fontId="0" fillId="5" borderId="18" xfId="0" applyFill="1" applyBorder="1" applyAlignment="1" applyProtection="1">
      <alignment horizontal="center" vertical="center" wrapText="1"/>
      <protection locked="0" hidden="1"/>
    </xf>
    <xf numFmtId="0" fontId="2" fillId="5" borderId="25" xfId="0" applyFont="1" applyFill="1" applyBorder="1" applyAlignment="1" applyProtection="1">
      <alignment vertical="top" wrapText="1"/>
      <protection locked="0" hidden="1"/>
    </xf>
    <xf numFmtId="0" fontId="0" fillId="5" borderId="2" xfId="0" applyFill="1" applyBorder="1" applyAlignment="1" applyProtection="1">
      <alignment vertical="top" wrapText="1"/>
      <protection locked="0" hidden="1"/>
    </xf>
    <xf numFmtId="0" fontId="0" fillId="5" borderId="26" xfId="0" applyFill="1" applyBorder="1" applyAlignment="1" applyProtection="1">
      <alignment vertical="top" wrapText="1"/>
      <protection locked="0" hidden="1"/>
    </xf>
    <xf numFmtId="0" fontId="2" fillId="5" borderId="13" xfId="0" applyFont="1" applyFill="1" applyBorder="1" applyAlignment="1" applyProtection="1">
      <alignment vertical="top" wrapText="1"/>
      <protection locked="0" hidden="1"/>
    </xf>
    <xf numFmtId="0" fontId="0" fillId="5" borderId="0" xfId="0" applyFill="1" applyAlignment="1" applyProtection="1">
      <alignment vertical="top" wrapText="1"/>
      <protection locked="0" hidden="1"/>
    </xf>
    <xf numFmtId="0" fontId="0" fillId="5" borderId="9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vertical="top" wrapText="1"/>
      <protection locked="0" hidden="1"/>
    </xf>
    <xf numFmtId="0" fontId="7" fillId="5" borderId="14" xfId="0" applyFont="1" applyFill="1" applyBorder="1" applyAlignment="1" applyProtection="1">
      <alignment horizontal="center" vertical="center" wrapText="1"/>
      <protection locked="0" hidden="1"/>
    </xf>
    <xf numFmtId="0" fontId="3" fillId="0" borderId="14" xfId="0" applyFont="1" applyBorder="1" applyAlignment="1" applyProtection="1">
      <alignment horizontal="center" vertical="center" wrapText="1"/>
      <protection hidden="1"/>
    </xf>
    <xf numFmtId="0" fontId="5" fillId="5" borderId="23" xfId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9" fontId="5" fillId="5" borderId="14" xfId="1" applyNumberFormat="1" applyFill="1" applyBorder="1" applyAlignment="1" applyProtection="1">
      <alignment horizontal="center" vertical="center" wrapText="1"/>
      <protection locked="0" hidden="1"/>
    </xf>
    <xf numFmtId="9" fontId="2" fillId="5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18" xfId="0" applyFont="1" applyFill="1" applyBorder="1" applyAlignment="1" applyProtection="1">
      <alignment horizontal="center" vertical="center" wrapText="1"/>
      <protection locked="0" hidden="1"/>
    </xf>
    <xf numFmtId="9" fontId="3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3" fillId="4" borderId="17" xfId="0" applyFont="1" applyFill="1" applyBorder="1" applyAlignment="1" applyProtection="1">
      <alignment vertical="center" wrapText="1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 hidden="1"/>
    </xf>
    <xf numFmtId="0" fontId="2" fillId="5" borderId="4" xfId="0" applyFont="1" applyFill="1" applyBorder="1" applyAlignment="1" applyProtection="1">
      <alignment vertical="center" wrapText="1"/>
      <protection locked="0" hidden="1"/>
    </xf>
    <xf numFmtId="0" fontId="0" fillId="5" borderId="4" xfId="0" applyFill="1" applyBorder="1" applyAlignment="1" applyProtection="1">
      <alignment vertical="center" wrapText="1"/>
      <protection locked="0" hidden="1"/>
    </xf>
    <xf numFmtId="0" fontId="0" fillId="5" borderId="5" xfId="0" applyFill="1" applyBorder="1" applyAlignment="1" applyProtection="1">
      <alignment vertical="center" wrapText="1"/>
      <protection locked="0" hidden="1"/>
    </xf>
    <xf numFmtId="0" fontId="0" fillId="5" borderId="6" xfId="0" applyFill="1" applyBorder="1" applyAlignment="1" applyProtection="1">
      <alignment vertical="center" wrapText="1"/>
      <protection locked="0" hidden="1"/>
    </xf>
    <xf numFmtId="0" fontId="0" fillId="5" borderId="7" xfId="0" applyFill="1" applyBorder="1" applyAlignment="1" applyProtection="1">
      <alignment vertical="center" wrapText="1"/>
      <protection locked="0" hidden="1"/>
    </xf>
    <xf numFmtId="0" fontId="0" fillId="5" borderId="8" xfId="0" applyFill="1" applyBorder="1" applyAlignment="1" applyProtection="1">
      <alignment vertical="center" wrapText="1"/>
      <protection locked="0"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locked="0"/>
    </xf>
    <xf numFmtId="0" fontId="2" fillId="5" borderId="4" xfId="0" applyFont="1" applyFill="1" applyBorder="1" applyAlignment="1" applyProtection="1">
      <alignment vertical="center" wrapText="1"/>
      <protection locked="0"/>
    </xf>
    <xf numFmtId="0" fontId="0" fillId="5" borderId="4" xfId="0" applyFill="1" applyBorder="1" applyAlignment="1" applyProtection="1">
      <alignment vertical="center" wrapText="1"/>
      <protection locked="0"/>
    </xf>
    <xf numFmtId="0" fontId="0" fillId="5" borderId="5" xfId="0" applyFill="1" applyBorder="1" applyAlignment="1" applyProtection="1">
      <alignment vertical="center" wrapText="1"/>
      <protection locked="0"/>
    </xf>
    <xf numFmtId="0" fontId="0" fillId="5" borderId="6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9" xfId="0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right" vertical="center" wrapText="1"/>
      <protection hidden="1"/>
    </xf>
    <xf numFmtId="0" fontId="2" fillId="2" borderId="4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alignment horizontal="right" vertical="center" wrapText="1"/>
      <protection hidden="1"/>
    </xf>
    <xf numFmtId="0" fontId="0" fillId="0" borderId="5" xfId="0" applyBorder="1" applyAlignment="1" applyProtection="1">
      <alignment horizontal="right" vertical="center" wrapText="1"/>
      <protection hidden="1"/>
    </xf>
    <xf numFmtId="0" fontId="0" fillId="0" borderId="13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 wrapText="1"/>
      <protection hidden="1"/>
    </xf>
    <xf numFmtId="0" fontId="0" fillId="0" borderId="9" xfId="0" applyBorder="1" applyAlignment="1" applyProtection="1">
      <alignment horizontal="right" vertical="center" wrapText="1"/>
      <protection hidden="1"/>
    </xf>
    <xf numFmtId="0" fontId="2" fillId="2" borderId="0" xfId="0" applyFont="1" applyFill="1" applyAlignment="1" applyProtection="1">
      <alignment horizontal="right" vertical="center" wrapText="1"/>
      <protection locked="0" hidden="1"/>
    </xf>
    <xf numFmtId="0" fontId="0" fillId="0" borderId="0" xfId="0" applyAlignment="1" applyProtection="1">
      <alignment horizontal="right" vertical="center" wrapText="1"/>
      <protection locked="0" hidden="1"/>
    </xf>
    <xf numFmtId="0" fontId="0" fillId="0" borderId="9" xfId="0" applyBorder="1" applyAlignment="1" applyProtection="1">
      <alignment horizontal="right" vertical="center" wrapText="1"/>
      <protection locked="0"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40" xfId="0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top" wrapText="1"/>
      <protection locked="0" hidden="1"/>
    </xf>
    <xf numFmtId="0" fontId="0" fillId="5" borderId="4" xfId="0" applyFill="1" applyBorder="1" applyAlignment="1" applyProtection="1">
      <alignment vertical="top" wrapText="1"/>
      <protection locked="0" hidden="1"/>
    </xf>
    <xf numFmtId="0" fontId="0" fillId="5" borderId="5" xfId="0" applyFill="1" applyBorder="1" applyAlignment="1" applyProtection="1">
      <alignment vertical="top" wrapText="1"/>
      <protection locked="0" hidden="1"/>
    </xf>
    <xf numFmtId="0" fontId="0" fillId="5" borderId="13" xfId="0" applyFill="1" applyBorder="1" applyAlignment="1" applyProtection="1">
      <alignment wrapText="1"/>
      <protection locked="0" hidden="1"/>
    </xf>
    <xf numFmtId="0" fontId="0" fillId="5" borderId="0" xfId="0" applyFill="1" applyAlignment="1" applyProtection="1">
      <alignment wrapText="1"/>
      <protection locked="0" hidden="1"/>
    </xf>
    <xf numFmtId="0" fontId="0" fillId="5" borderId="9" xfId="0" applyFill="1" applyBorder="1" applyAlignment="1" applyProtection="1">
      <alignment wrapText="1"/>
      <protection locked="0" hidden="1"/>
    </xf>
    <xf numFmtId="0" fontId="2" fillId="5" borderId="4" xfId="0" applyFont="1" applyFill="1" applyBorder="1" applyAlignment="1" applyProtection="1">
      <alignment vertical="top" wrapText="1"/>
      <protection locked="0" hidden="1"/>
    </xf>
    <xf numFmtId="9" fontId="0" fillId="5" borderId="14" xfId="0" applyNumberFormat="1" applyFill="1" applyBorder="1" applyAlignment="1" applyProtection="1">
      <alignment horizontal="center" vertical="center" wrapText="1"/>
      <protection locked="0"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8" xfId="0" applyFont="1" applyBorder="1" applyAlignment="1" applyProtection="1">
      <alignment horizontal="center" vertical="center" wrapText="1"/>
      <protection hidden="1"/>
    </xf>
    <xf numFmtId="0" fontId="3" fillId="2" borderId="17" xfId="0" applyFont="1" applyFill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2" fillId="4" borderId="20" xfId="0" applyFont="1" applyFill="1" applyBorder="1" applyAlignment="1" applyProtection="1">
      <alignment vertical="center" wrapText="1"/>
      <protection hidden="1"/>
    </xf>
    <xf numFmtId="0" fontId="0" fillId="4" borderId="21" xfId="0" applyFill="1" applyBorder="1" applyAlignment="1" applyProtection="1">
      <alignment vertical="center" wrapText="1"/>
      <protection hidden="1"/>
    </xf>
    <xf numFmtId="0" fontId="2" fillId="5" borderId="15" xfId="0" applyFont="1" applyFill="1" applyBorder="1" applyAlignment="1" applyProtection="1">
      <alignment vertical="center" wrapText="1"/>
      <protection locked="0" hidden="1"/>
    </xf>
    <xf numFmtId="0" fontId="2" fillId="5" borderId="16" xfId="0" applyFont="1" applyFill="1" applyBorder="1" applyAlignment="1" applyProtection="1">
      <alignment vertical="center" wrapText="1"/>
      <protection locked="0" hidden="1"/>
    </xf>
    <xf numFmtId="0" fontId="0" fillId="0" borderId="14" xfId="0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0" fillId="5" borderId="23" xfId="0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arket.yandex.ru/card/tester-programmator-qianli-icopy-plus-23-dlya-lcd-batarey-i-kabeley-6-v-1-3-platy-true-tone/103624175870?do-waremd5=OO2I1oB4toskQG3YxZupWw&amp;clid=703&amp;ogV=-11" TargetMode="External"/><Relationship Id="rId1" Type="http://schemas.openxmlformats.org/officeDocument/2006/relationships/hyperlink" Target="https://www.ozon.ru/product/mikroskop-kaisi-ks-37045-trinokulyarnyy-uvelichenie-7x-45x-monitor-8-i-kamera-20mp-led-podsvetka-1846596177/?utm_medium=organic&amp;utm_source=yandex_serp_produc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66"/>
  <sheetViews>
    <sheetView tabSelected="1" topLeftCell="A61" zoomScale="90" zoomScaleNormal="90" workbookViewId="0">
      <selection activeCell="A68" sqref="A68:G69"/>
    </sheetView>
  </sheetViews>
  <sheetFormatPr defaultRowHeight="15.75" x14ac:dyDescent="0.25"/>
  <cols>
    <col min="1" max="2" width="9.140625" style="7"/>
    <col min="3" max="3" width="20.28515625" style="7" customWidth="1"/>
    <col min="4" max="15" width="9.140625" style="7"/>
    <col min="16" max="16384" width="9.140625" style="1"/>
  </cols>
  <sheetData>
    <row r="1" spans="1:15" x14ac:dyDescent="0.25">
      <c r="A1" s="184" t="s">
        <v>0</v>
      </c>
      <c r="B1" s="185"/>
      <c r="C1" s="185"/>
      <c r="D1" s="185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7"/>
    </row>
    <row r="2" spans="1:15" x14ac:dyDescent="0.25">
      <c r="A2" s="188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90"/>
    </row>
    <row r="3" spans="1:15" x14ac:dyDescent="0.25">
      <c r="A3" s="6"/>
      <c r="I3" s="191" t="s">
        <v>1</v>
      </c>
      <c r="J3" s="191"/>
      <c r="K3" s="191"/>
      <c r="L3" s="191"/>
      <c r="M3" s="192"/>
      <c r="N3" s="192"/>
      <c r="O3" s="193"/>
    </row>
    <row r="4" spans="1:15" x14ac:dyDescent="0.25">
      <c r="A4" s="6"/>
      <c r="O4" s="8"/>
    </row>
    <row r="5" spans="1:15" x14ac:dyDescent="0.25">
      <c r="A5" s="6"/>
      <c r="I5" s="197"/>
      <c r="J5" s="197"/>
      <c r="K5" s="197"/>
      <c r="L5" s="197"/>
      <c r="M5" s="198"/>
      <c r="N5" s="198"/>
      <c r="O5" s="199"/>
    </row>
    <row r="6" spans="1:15" x14ac:dyDescent="0.25">
      <c r="A6" s="6"/>
      <c r="I6" s="194" t="s">
        <v>2</v>
      </c>
      <c r="J6" s="194"/>
      <c r="K6" s="194"/>
      <c r="L6" s="194"/>
      <c r="M6" s="195"/>
      <c r="N6" s="195"/>
      <c r="O6" s="196"/>
    </row>
    <row r="7" spans="1:15" x14ac:dyDescent="0.25">
      <c r="A7" s="6"/>
      <c r="O7" s="8"/>
    </row>
    <row r="8" spans="1:15" ht="20.25" x14ac:dyDescent="0.25">
      <c r="A8" s="177" t="s">
        <v>19</v>
      </c>
      <c r="B8" s="178"/>
      <c r="C8" s="178"/>
      <c r="D8" s="178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80"/>
    </row>
    <row r="9" spans="1:15" x14ac:dyDescent="0.25">
      <c r="A9" s="181" t="str">
        <f>CONCATENATE("""",I50,"""")</f>
        <v>"Ремонт и обслуживание техники гаджеты, смартфоны, бытовая техника"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1:15" x14ac:dyDescent="0.25">
      <c r="A10" s="181"/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3"/>
    </row>
    <row r="11" spans="1:15" ht="16.5" thickBot="1" x14ac:dyDescent="0.3">
      <c r="A11" s="181"/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3"/>
    </row>
    <row r="12" spans="1:15" ht="16.5" thickBot="1" x14ac:dyDescent="0.3">
      <c r="A12" s="99" t="s">
        <v>13</v>
      </c>
      <c r="B12" s="100"/>
      <c r="C12" s="100"/>
      <c r="D12" s="100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2"/>
    </row>
    <row r="13" spans="1:15" ht="16.5" thickBot="1" x14ac:dyDescent="0.3">
      <c r="A13" s="6"/>
      <c r="O13" s="8"/>
    </row>
    <row r="14" spans="1:15" x14ac:dyDescent="0.25">
      <c r="A14" s="58" t="s">
        <v>3</v>
      </c>
      <c r="B14" s="59"/>
      <c r="C14" s="59"/>
      <c r="D14" s="59"/>
      <c r="E14" s="60"/>
      <c r="F14" s="60"/>
      <c r="G14" s="60"/>
      <c r="I14" s="170"/>
      <c r="J14" s="171"/>
      <c r="K14" s="171"/>
      <c r="L14" s="171"/>
      <c r="M14" s="172"/>
      <c r="N14" s="172"/>
      <c r="O14" s="173"/>
    </row>
    <row r="15" spans="1:15" ht="16.5" thickBot="1" x14ac:dyDescent="0.3">
      <c r="A15" s="70"/>
      <c r="B15" s="60"/>
      <c r="C15" s="60"/>
      <c r="D15" s="60"/>
      <c r="E15" s="60"/>
      <c r="F15" s="60"/>
      <c r="G15" s="60"/>
      <c r="I15" s="174"/>
      <c r="J15" s="175"/>
      <c r="K15" s="175"/>
      <c r="L15" s="175"/>
      <c r="M15" s="175"/>
      <c r="N15" s="175"/>
      <c r="O15" s="176"/>
    </row>
    <row r="16" spans="1:15" ht="16.5" thickBot="1" x14ac:dyDescent="0.3">
      <c r="A16" s="6"/>
      <c r="O16" s="8"/>
    </row>
    <row r="17" spans="1:15" x14ac:dyDescent="0.25">
      <c r="A17" s="58" t="s">
        <v>4</v>
      </c>
      <c r="B17" s="59"/>
      <c r="C17" s="59"/>
      <c r="D17" s="59"/>
      <c r="E17" s="60"/>
      <c r="F17" s="60"/>
      <c r="G17" s="60"/>
      <c r="I17" s="170"/>
      <c r="J17" s="171"/>
      <c r="K17" s="171"/>
      <c r="L17" s="171"/>
      <c r="M17" s="172"/>
      <c r="N17" s="172"/>
      <c r="O17" s="173"/>
    </row>
    <row r="18" spans="1:15" ht="16.5" thickBot="1" x14ac:dyDescent="0.3">
      <c r="A18" s="70"/>
      <c r="B18" s="60"/>
      <c r="C18" s="60"/>
      <c r="D18" s="60"/>
      <c r="E18" s="60"/>
      <c r="F18" s="60"/>
      <c r="G18" s="60"/>
      <c r="I18" s="174"/>
      <c r="J18" s="175"/>
      <c r="K18" s="175"/>
      <c r="L18" s="175"/>
      <c r="M18" s="175"/>
      <c r="N18" s="175"/>
      <c r="O18" s="176"/>
    </row>
    <row r="19" spans="1:15" ht="16.5" thickBot="1" x14ac:dyDescent="0.3">
      <c r="A19" s="6"/>
      <c r="O19" s="8"/>
    </row>
    <row r="20" spans="1:15" x14ac:dyDescent="0.25">
      <c r="A20" s="58" t="s">
        <v>6</v>
      </c>
      <c r="B20" s="59"/>
      <c r="C20" s="59"/>
      <c r="D20" s="59"/>
      <c r="E20" s="60"/>
      <c r="F20" s="60"/>
      <c r="G20" s="60"/>
      <c r="I20" s="170"/>
      <c r="J20" s="171"/>
      <c r="K20" s="171"/>
      <c r="L20" s="171"/>
      <c r="M20" s="172"/>
      <c r="N20" s="172"/>
      <c r="O20" s="173"/>
    </row>
    <row r="21" spans="1:15" ht="16.5" thickBot="1" x14ac:dyDescent="0.3">
      <c r="A21" s="70"/>
      <c r="B21" s="60"/>
      <c r="C21" s="60"/>
      <c r="D21" s="60"/>
      <c r="E21" s="60"/>
      <c r="F21" s="60"/>
      <c r="G21" s="60"/>
      <c r="I21" s="174"/>
      <c r="J21" s="175"/>
      <c r="K21" s="175"/>
      <c r="L21" s="175"/>
      <c r="M21" s="175"/>
      <c r="N21" s="175"/>
      <c r="O21" s="176"/>
    </row>
    <row r="22" spans="1:15" ht="16.5" thickBot="1" x14ac:dyDescent="0.3">
      <c r="A22" s="6"/>
      <c r="O22" s="8"/>
    </row>
    <row r="23" spans="1:15" x14ac:dyDescent="0.25">
      <c r="A23" s="58" t="s">
        <v>7</v>
      </c>
      <c r="B23" s="59"/>
      <c r="C23" s="59"/>
      <c r="D23" s="59"/>
      <c r="E23" s="60"/>
      <c r="F23" s="60"/>
      <c r="G23" s="60"/>
      <c r="I23" s="170"/>
      <c r="J23" s="171"/>
      <c r="K23" s="171"/>
      <c r="L23" s="171"/>
      <c r="M23" s="172"/>
      <c r="N23" s="172"/>
      <c r="O23" s="173"/>
    </row>
    <row r="24" spans="1:15" ht="16.5" thickBot="1" x14ac:dyDescent="0.3">
      <c r="A24" s="70"/>
      <c r="B24" s="60"/>
      <c r="C24" s="60"/>
      <c r="D24" s="60"/>
      <c r="E24" s="60"/>
      <c r="F24" s="60"/>
      <c r="G24" s="60"/>
      <c r="I24" s="174"/>
      <c r="J24" s="175"/>
      <c r="K24" s="175"/>
      <c r="L24" s="175"/>
      <c r="M24" s="175"/>
      <c r="N24" s="175"/>
      <c r="O24" s="176"/>
    </row>
    <row r="25" spans="1:15" ht="16.5" thickBot="1" x14ac:dyDescent="0.3">
      <c r="A25" s="6"/>
      <c r="O25" s="8"/>
    </row>
    <row r="26" spans="1:15" x14ac:dyDescent="0.25">
      <c r="A26" s="58" t="s">
        <v>8</v>
      </c>
      <c r="B26" s="59"/>
      <c r="C26" s="59"/>
      <c r="D26" s="59"/>
      <c r="E26" s="60"/>
      <c r="F26" s="60"/>
      <c r="G26" s="60"/>
      <c r="I26" s="170"/>
      <c r="J26" s="171"/>
      <c r="K26" s="171"/>
      <c r="L26" s="171"/>
      <c r="M26" s="172"/>
      <c r="N26" s="172"/>
      <c r="O26" s="173"/>
    </row>
    <row r="27" spans="1:15" ht="16.5" thickBot="1" x14ac:dyDescent="0.3">
      <c r="A27" s="70"/>
      <c r="B27" s="60"/>
      <c r="C27" s="60"/>
      <c r="D27" s="60"/>
      <c r="E27" s="60"/>
      <c r="F27" s="60"/>
      <c r="G27" s="60"/>
      <c r="I27" s="174"/>
      <c r="J27" s="175"/>
      <c r="K27" s="175"/>
      <c r="L27" s="175"/>
      <c r="M27" s="175"/>
      <c r="N27" s="175"/>
      <c r="O27" s="176"/>
    </row>
    <row r="28" spans="1:15" ht="16.5" thickBot="1" x14ac:dyDescent="0.3">
      <c r="A28" s="6"/>
      <c r="O28" s="8"/>
    </row>
    <row r="29" spans="1:15" x14ac:dyDescent="0.25">
      <c r="A29" s="58" t="s">
        <v>5</v>
      </c>
      <c r="B29" s="59"/>
      <c r="C29" s="59"/>
      <c r="D29" s="59"/>
      <c r="E29" s="60"/>
      <c r="F29" s="60"/>
      <c r="G29" s="60"/>
      <c r="I29" s="170"/>
      <c r="J29" s="171"/>
      <c r="K29" s="171"/>
      <c r="L29" s="171"/>
      <c r="M29" s="172"/>
      <c r="N29" s="172"/>
      <c r="O29" s="173"/>
    </row>
    <row r="30" spans="1:15" ht="16.5" thickBot="1" x14ac:dyDescent="0.3">
      <c r="A30" s="70"/>
      <c r="B30" s="60"/>
      <c r="C30" s="60"/>
      <c r="D30" s="60"/>
      <c r="E30" s="60"/>
      <c r="F30" s="60"/>
      <c r="G30" s="60"/>
      <c r="I30" s="174"/>
      <c r="J30" s="175"/>
      <c r="K30" s="175"/>
      <c r="L30" s="175"/>
      <c r="M30" s="175"/>
      <c r="N30" s="175"/>
      <c r="O30" s="176"/>
    </row>
    <row r="31" spans="1:15" ht="16.5" thickBot="1" x14ac:dyDescent="0.3">
      <c r="A31" s="6"/>
      <c r="O31" s="8"/>
    </row>
    <row r="32" spans="1:15" x14ac:dyDescent="0.25">
      <c r="A32" s="58" t="s">
        <v>9</v>
      </c>
      <c r="B32" s="59"/>
      <c r="C32" s="59"/>
      <c r="D32" s="59"/>
      <c r="E32" s="60"/>
      <c r="F32" s="60"/>
      <c r="G32" s="60"/>
      <c r="I32" s="170"/>
      <c r="J32" s="171"/>
      <c r="K32" s="171"/>
      <c r="L32" s="171"/>
      <c r="M32" s="172"/>
      <c r="N32" s="172"/>
      <c r="O32" s="173"/>
    </row>
    <row r="33" spans="1:15" ht="16.5" thickBot="1" x14ac:dyDescent="0.3">
      <c r="A33" s="70"/>
      <c r="B33" s="60"/>
      <c r="C33" s="60"/>
      <c r="D33" s="60"/>
      <c r="E33" s="60"/>
      <c r="F33" s="60"/>
      <c r="G33" s="60"/>
      <c r="I33" s="174"/>
      <c r="J33" s="175"/>
      <c r="K33" s="175"/>
      <c r="L33" s="175"/>
      <c r="M33" s="175"/>
      <c r="N33" s="175"/>
      <c r="O33" s="176"/>
    </row>
    <row r="34" spans="1:15" ht="16.5" thickBot="1" x14ac:dyDescent="0.3">
      <c r="A34" s="6"/>
      <c r="O34" s="8"/>
    </row>
    <row r="35" spans="1:15" x14ac:dyDescent="0.25">
      <c r="A35" s="58" t="s">
        <v>10</v>
      </c>
      <c r="B35" s="59"/>
      <c r="C35" s="59"/>
      <c r="D35" s="59"/>
      <c r="E35" s="60"/>
      <c r="F35" s="60"/>
      <c r="G35" s="60"/>
      <c r="I35" s="170"/>
      <c r="J35" s="171"/>
      <c r="K35" s="171"/>
      <c r="L35" s="171"/>
      <c r="M35" s="172"/>
      <c r="N35" s="172"/>
      <c r="O35" s="173"/>
    </row>
    <row r="36" spans="1:15" ht="16.5" thickBot="1" x14ac:dyDescent="0.3">
      <c r="A36" s="70"/>
      <c r="B36" s="60"/>
      <c r="C36" s="60"/>
      <c r="D36" s="60"/>
      <c r="E36" s="60"/>
      <c r="F36" s="60"/>
      <c r="G36" s="60"/>
      <c r="I36" s="174"/>
      <c r="J36" s="175"/>
      <c r="K36" s="175"/>
      <c r="L36" s="175"/>
      <c r="M36" s="175"/>
      <c r="N36" s="175"/>
      <c r="O36" s="176"/>
    </row>
    <row r="37" spans="1:15" ht="16.5" thickBot="1" x14ac:dyDescent="0.3">
      <c r="A37" s="6"/>
      <c r="O37" s="8"/>
    </row>
    <row r="38" spans="1:15" x14ac:dyDescent="0.25">
      <c r="A38" s="58" t="s">
        <v>11</v>
      </c>
      <c r="B38" s="59"/>
      <c r="C38" s="59"/>
      <c r="D38" s="59"/>
      <c r="E38" s="60"/>
      <c r="F38" s="60"/>
      <c r="G38" s="60"/>
      <c r="I38" s="170"/>
      <c r="J38" s="171"/>
      <c r="K38" s="171"/>
      <c r="L38" s="171"/>
      <c r="M38" s="172"/>
      <c r="N38" s="172"/>
      <c r="O38" s="173"/>
    </row>
    <row r="39" spans="1:15" ht="16.5" thickBot="1" x14ac:dyDescent="0.3">
      <c r="A39" s="70"/>
      <c r="B39" s="60"/>
      <c r="C39" s="60"/>
      <c r="D39" s="60"/>
      <c r="E39" s="60"/>
      <c r="F39" s="60"/>
      <c r="G39" s="60"/>
      <c r="I39" s="174"/>
      <c r="J39" s="175"/>
      <c r="K39" s="175"/>
      <c r="L39" s="175"/>
      <c r="M39" s="175"/>
      <c r="N39" s="175"/>
      <c r="O39" s="176"/>
    </row>
    <row r="40" spans="1:15" ht="16.5" thickBot="1" x14ac:dyDescent="0.3">
      <c r="A40" s="6"/>
      <c r="O40" s="8"/>
    </row>
    <row r="41" spans="1:15" ht="15.75" customHeight="1" x14ac:dyDescent="0.25">
      <c r="A41" s="58" t="s">
        <v>12</v>
      </c>
      <c r="B41" s="59"/>
      <c r="C41" s="59"/>
      <c r="D41" s="59"/>
      <c r="E41" s="60"/>
      <c r="F41" s="60"/>
      <c r="G41" s="60"/>
      <c r="I41" s="170"/>
      <c r="J41" s="171"/>
      <c r="K41" s="171"/>
      <c r="L41" s="171"/>
      <c r="M41" s="172"/>
      <c r="N41" s="172"/>
      <c r="O41" s="173"/>
    </row>
    <row r="42" spans="1:15" ht="16.5" thickBot="1" x14ac:dyDescent="0.3">
      <c r="A42" s="70"/>
      <c r="B42" s="60"/>
      <c r="C42" s="60"/>
      <c r="D42" s="60"/>
      <c r="E42" s="60"/>
      <c r="F42" s="60"/>
      <c r="G42" s="60"/>
      <c r="I42" s="174"/>
      <c r="J42" s="175"/>
      <c r="K42" s="175"/>
      <c r="L42" s="175"/>
      <c r="M42" s="175"/>
      <c r="N42" s="175"/>
      <c r="O42" s="176"/>
    </row>
    <row r="43" spans="1:15" ht="16.5" thickBot="1" x14ac:dyDescent="0.3">
      <c r="A43" s="6"/>
      <c r="O43" s="8"/>
    </row>
    <row r="44" spans="1:15" x14ac:dyDescent="0.25">
      <c r="A44" s="58" t="s">
        <v>21</v>
      </c>
      <c r="B44" s="59"/>
      <c r="C44" s="59"/>
      <c r="D44" s="59"/>
      <c r="E44" s="60"/>
      <c r="F44" s="60"/>
      <c r="G44" s="60"/>
      <c r="I44" s="170"/>
      <c r="J44" s="171"/>
      <c r="K44" s="171"/>
      <c r="L44" s="171"/>
      <c r="M44" s="172"/>
      <c r="N44" s="172"/>
      <c r="O44" s="173"/>
    </row>
    <row r="45" spans="1:15" ht="16.5" thickBot="1" x14ac:dyDescent="0.3">
      <c r="A45" s="70"/>
      <c r="B45" s="60"/>
      <c r="C45" s="60"/>
      <c r="D45" s="60"/>
      <c r="E45" s="60"/>
      <c r="F45" s="60"/>
      <c r="G45" s="60"/>
      <c r="I45" s="174"/>
      <c r="J45" s="175"/>
      <c r="K45" s="175"/>
      <c r="L45" s="175"/>
      <c r="M45" s="175"/>
      <c r="N45" s="175"/>
      <c r="O45" s="176"/>
    </row>
    <row r="46" spans="1:15" ht="16.5" thickBot="1" x14ac:dyDescent="0.3">
      <c r="A46" s="9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1"/>
    </row>
    <row r="47" spans="1:15" ht="16.5" thickBot="1" x14ac:dyDescent="0.3">
      <c r="A47" s="6"/>
      <c r="O47" s="8"/>
    </row>
    <row r="48" spans="1:15" ht="16.5" thickBot="1" x14ac:dyDescent="0.3">
      <c r="A48" s="99" t="s">
        <v>14</v>
      </c>
      <c r="B48" s="100"/>
      <c r="C48" s="100"/>
      <c r="D48" s="100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2"/>
    </row>
    <row r="49" spans="1:15" ht="16.5" thickBot="1" x14ac:dyDescent="0.3">
      <c r="A49" s="6"/>
      <c r="O49" s="8"/>
    </row>
    <row r="50" spans="1:15" x14ac:dyDescent="0.25">
      <c r="A50" s="58" t="s">
        <v>15</v>
      </c>
      <c r="B50" s="59"/>
      <c r="C50" s="59"/>
      <c r="D50" s="59"/>
      <c r="E50" s="60"/>
      <c r="F50" s="60"/>
      <c r="G50" s="60"/>
      <c r="I50" s="162" t="s">
        <v>106</v>
      </c>
      <c r="J50" s="163"/>
      <c r="K50" s="163"/>
      <c r="L50" s="163"/>
      <c r="M50" s="164"/>
      <c r="N50" s="164"/>
      <c r="O50" s="165"/>
    </row>
    <row r="51" spans="1:15" ht="16.5" thickBot="1" x14ac:dyDescent="0.3">
      <c r="A51" s="70"/>
      <c r="B51" s="60"/>
      <c r="C51" s="60"/>
      <c r="D51" s="60"/>
      <c r="E51" s="60"/>
      <c r="F51" s="60"/>
      <c r="G51" s="60"/>
      <c r="I51" s="166"/>
      <c r="J51" s="167"/>
      <c r="K51" s="167"/>
      <c r="L51" s="167"/>
      <c r="M51" s="167"/>
      <c r="N51" s="167"/>
      <c r="O51" s="168"/>
    </row>
    <row r="52" spans="1:15" ht="16.5" thickBot="1" x14ac:dyDescent="0.3">
      <c r="A52" s="6"/>
      <c r="O52" s="8"/>
    </row>
    <row r="53" spans="1:15" x14ac:dyDescent="0.25">
      <c r="A53" s="58" t="s">
        <v>16</v>
      </c>
      <c r="B53" s="59"/>
      <c r="C53" s="59"/>
      <c r="D53" s="59"/>
      <c r="E53" s="60"/>
      <c r="F53" s="60"/>
      <c r="G53" s="60"/>
      <c r="I53" s="162" t="s">
        <v>29</v>
      </c>
      <c r="J53" s="163"/>
      <c r="K53" s="163"/>
      <c r="L53" s="163"/>
      <c r="M53" s="164"/>
      <c r="N53" s="164"/>
      <c r="O53" s="165"/>
    </row>
    <row r="54" spans="1:15" ht="16.5" thickBot="1" x14ac:dyDescent="0.3">
      <c r="A54" s="70"/>
      <c r="B54" s="60"/>
      <c r="C54" s="60"/>
      <c r="D54" s="60"/>
      <c r="E54" s="60"/>
      <c r="F54" s="60"/>
      <c r="G54" s="60"/>
      <c r="I54" s="166"/>
      <c r="J54" s="167"/>
      <c r="K54" s="167"/>
      <c r="L54" s="167"/>
      <c r="M54" s="167"/>
      <c r="N54" s="167"/>
      <c r="O54" s="168"/>
    </row>
    <row r="55" spans="1:15" ht="16.5" thickBot="1" x14ac:dyDescent="0.3">
      <c r="A55" s="6"/>
      <c r="O55" s="8"/>
    </row>
    <row r="56" spans="1:15" x14ac:dyDescent="0.25">
      <c r="A56" s="58" t="s">
        <v>17</v>
      </c>
      <c r="B56" s="59"/>
      <c r="C56" s="59"/>
      <c r="D56" s="59"/>
      <c r="E56" s="60"/>
      <c r="F56" s="60"/>
      <c r="G56" s="60"/>
      <c r="I56" s="162" t="s">
        <v>30</v>
      </c>
      <c r="J56" s="163"/>
      <c r="K56" s="163"/>
      <c r="L56" s="163"/>
      <c r="M56" s="164"/>
      <c r="N56" s="164"/>
      <c r="O56" s="165"/>
    </row>
    <row r="57" spans="1:15" ht="16.5" thickBot="1" x14ac:dyDescent="0.3">
      <c r="A57" s="70"/>
      <c r="B57" s="60"/>
      <c r="C57" s="60"/>
      <c r="D57" s="60"/>
      <c r="E57" s="60"/>
      <c r="F57" s="60"/>
      <c r="G57" s="60"/>
      <c r="I57" s="166"/>
      <c r="J57" s="167"/>
      <c r="K57" s="167"/>
      <c r="L57" s="167"/>
      <c r="M57" s="167"/>
      <c r="N57" s="167"/>
      <c r="O57" s="168"/>
    </row>
    <row r="58" spans="1:15" ht="16.5" thickBot="1" x14ac:dyDescent="0.3">
      <c r="A58" s="6"/>
      <c r="O58" s="8"/>
    </row>
    <row r="59" spans="1:15" x14ac:dyDescent="0.25">
      <c r="A59" s="58" t="s">
        <v>18</v>
      </c>
      <c r="B59" s="59"/>
      <c r="C59" s="59"/>
      <c r="D59" s="59"/>
      <c r="E59" s="60"/>
      <c r="F59" s="60"/>
      <c r="G59" s="60"/>
      <c r="I59" s="162" t="s">
        <v>31</v>
      </c>
      <c r="J59" s="163"/>
      <c r="K59" s="163"/>
      <c r="L59" s="163"/>
      <c r="M59" s="164"/>
      <c r="N59" s="164"/>
      <c r="O59" s="165"/>
    </row>
    <row r="60" spans="1:15" ht="16.5" thickBot="1" x14ac:dyDescent="0.3">
      <c r="A60" s="70"/>
      <c r="B60" s="60"/>
      <c r="C60" s="60"/>
      <c r="D60" s="60"/>
      <c r="E60" s="60"/>
      <c r="F60" s="60"/>
      <c r="G60" s="60"/>
      <c r="I60" s="166"/>
      <c r="J60" s="167"/>
      <c r="K60" s="167"/>
      <c r="L60" s="167"/>
      <c r="M60" s="167"/>
      <c r="N60" s="167"/>
      <c r="O60" s="168"/>
    </row>
    <row r="61" spans="1:15" ht="16.5" thickBot="1" x14ac:dyDescent="0.3">
      <c r="A61" s="6"/>
      <c r="O61" s="8"/>
    </row>
    <row r="62" spans="1:15" x14ac:dyDescent="0.25">
      <c r="A62" s="58" t="s">
        <v>20</v>
      </c>
      <c r="B62" s="59"/>
      <c r="C62" s="59"/>
      <c r="D62" s="59"/>
      <c r="E62" s="60"/>
      <c r="F62" s="60"/>
      <c r="G62" s="60"/>
      <c r="I62" s="162" t="s">
        <v>39</v>
      </c>
      <c r="J62" s="163"/>
      <c r="K62" s="163"/>
      <c r="L62" s="163"/>
      <c r="M62" s="164"/>
      <c r="N62" s="164"/>
      <c r="O62" s="165"/>
    </row>
    <row r="63" spans="1:15" ht="16.5" thickBot="1" x14ac:dyDescent="0.3">
      <c r="A63" s="70"/>
      <c r="B63" s="60"/>
      <c r="C63" s="60"/>
      <c r="D63" s="60"/>
      <c r="E63" s="60"/>
      <c r="F63" s="60"/>
      <c r="G63" s="60"/>
      <c r="I63" s="166"/>
      <c r="J63" s="167"/>
      <c r="K63" s="167"/>
      <c r="L63" s="167"/>
      <c r="M63" s="167"/>
      <c r="N63" s="167"/>
      <c r="O63" s="168"/>
    </row>
    <row r="64" spans="1:15" ht="16.5" thickBot="1" x14ac:dyDescent="0.3">
      <c r="A64" s="6"/>
      <c r="O64" s="8"/>
    </row>
    <row r="65" spans="1:15" x14ac:dyDescent="0.25">
      <c r="A65" s="58" t="s">
        <v>22</v>
      </c>
      <c r="B65" s="59"/>
      <c r="C65" s="59"/>
      <c r="D65" s="59"/>
      <c r="E65" s="60"/>
      <c r="F65" s="60"/>
      <c r="G65" s="60"/>
      <c r="I65" s="162" t="s">
        <v>36</v>
      </c>
      <c r="J65" s="163"/>
      <c r="K65" s="163"/>
      <c r="L65" s="163"/>
      <c r="M65" s="164"/>
      <c r="N65" s="164"/>
      <c r="O65" s="165"/>
    </row>
    <row r="66" spans="1:15" ht="16.5" thickBot="1" x14ac:dyDescent="0.3">
      <c r="A66" s="70"/>
      <c r="B66" s="60"/>
      <c r="C66" s="60"/>
      <c r="D66" s="60"/>
      <c r="E66" s="60"/>
      <c r="F66" s="60"/>
      <c r="G66" s="60"/>
      <c r="I66" s="166"/>
      <c r="J66" s="167"/>
      <c r="K66" s="167"/>
      <c r="L66" s="167"/>
      <c r="M66" s="167"/>
      <c r="N66" s="167"/>
      <c r="O66" s="168"/>
    </row>
    <row r="67" spans="1:15" ht="16.5" thickBot="1" x14ac:dyDescent="0.3">
      <c r="A67" s="6"/>
      <c r="O67" s="8"/>
    </row>
    <row r="68" spans="1:15" x14ac:dyDescent="0.25">
      <c r="A68" s="58" t="s">
        <v>23</v>
      </c>
      <c r="B68" s="59"/>
      <c r="C68" s="59"/>
      <c r="D68" s="59"/>
      <c r="E68" s="60"/>
      <c r="F68" s="60"/>
      <c r="G68" s="60"/>
      <c r="I68" s="162" t="s">
        <v>147</v>
      </c>
      <c r="J68" s="163"/>
      <c r="K68" s="163"/>
      <c r="L68" s="163"/>
      <c r="M68" s="164"/>
      <c r="N68" s="164"/>
      <c r="O68" s="165"/>
    </row>
    <row r="69" spans="1:15" ht="30" customHeight="1" thickBot="1" x14ac:dyDescent="0.3">
      <c r="A69" s="70"/>
      <c r="B69" s="60"/>
      <c r="C69" s="60"/>
      <c r="D69" s="60"/>
      <c r="E69" s="60"/>
      <c r="F69" s="60"/>
      <c r="G69" s="60"/>
      <c r="I69" s="166"/>
      <c r="J69" s="167"/>
      <c r="K69" s="167"/>
      <c r="L69" s="167"/>
      <c r="M69" s="167"/>
      <c r="N69" s="167"/>
      <c r="O69" s="168"/>
    </row>
    <row r="70" spans="1:15" ht="16.5" thickBot="1" x14ac:dyDescent="0.3">
      <c r="A70" s="6"/>
      <c r="O70" s="8"/>
    </row>
    <row r="71" spans="1:15" x14ac:dyDescent="0.25">
      <c r="A71" s="58" t="s">
        <v>26</v>
      </c>
      <c r="B71" s="59"/>
      <c r="C71" s="59"/>
      <c r="D71" s="59"/>
      <c r="E71" s="60"/>
      <c r="F71" s="60"/>
      <c r="G71" s="60"/>
      <c r="I71" s="162" t="s">
        <v>107</v>
      </c>
      <c r="J71" s="163"/>
      <c r="K71" s="163"/>
      <c r="L71" s="163"/>
      <c r="M71" s="164"/>
      <c r="N71" s="164"/>
      <c r="O71" s="165"/>
    </row>
    <row r="72" spans="1:15" ht="30" customHeight="1" thickBot="1" x14ac:dyDescent="0.3">
      <c r="A72" s="70"/>
      <c r="B72" s="60"/>
      <c r="C72" s="60"/>
      <c r="D72" s="60"/>
      <c r="E72" s="60"/>
      <c r="F72" s="60"/>
      <c r="G72" s="60"/>
      <c r="I72" s="166"/>
      <c r="J72" s="167"/>
      <c r="K72" s="167"/>
      <c r="L72" s="167"/>
      <c r="M72" s="167"/>
      <c r="N72" s="167"/>
      <c r="O72" s="168"/>
    </row>
    <row r="73" spans="1:15" ht="16.5" thickBot="1" x14ac:dyDescent="0.3">
      <c r="A73" s="6"/>
      <c r="O73" s="8"/>
    </row>
    <row r="74" spans="1:15" ht="15.75" customHeight="1" x14ac:dyDescent="0.25">
      <c r="A74" s="58" t="s">
        <v>24</v>
      </c>
      <c r="B74" s="59"/>
      <c r="C74" s="59"/>
      <c r="D74" s="59"/>
      <c r="E74" s="60"/>
      <c r="F74" s="60"/>
      <c r="G74" s="60"/>
      <c r="I74" s="169">
        <f>-MIN(D232:O232)</f>
        <v>314.74999999999994</v>
      </c>
      <c r="J74" s="72"/>
      <c r="K74" s="72"/>
      <c r="L74" s="72"/>
      <c r="M74" s="73"/>
      <c r="N74" s="73"/>
      <c r="O74" s="74"/>
    </row>
    <row r="75" spans="1:15" ht="16.5" thickBot="1" x14ac:dyDescent="0.3">
      <c r="A75" s="70"/>
      <c r="B75" s="60"/>
      <c r="C75" s="60"/>
      <c r="D75" s="60"/>
      <c r="E75" s="60"/>
      <c r="F75" s="60"/>
      <c r="G75" s="60"/>
      <c r="I75" s="75"/>
      <c r="J75" s="76"/>
      <c r="K75" s="76"/>
      <c r="L75" s="76"/>
      <c r="M75" s="76"/>
      <c r="N75" s="76"/>
      <c r="O75" s="77"/>
    </row>
    <row r="76" spans="1:15" ht="16.5" thickBot="1" x14ac:dyDescent="0.3">
      <c r="A76" s="6"/>
      <c r="O76" s="8"/>
    </row>
    <row r="77" spans="1:15" ht="15.75" customHeight="1" x14ac:dyDescent="0.25">
      <c r="A77" s="58" t="s">
        <v>25</v>
      </c>
      <c r="B77" s="59"/>
      <c r="C77" s="59"/>
      <c r="D77" s="59"/>
      <c r="E77" s="60"/>
      <c r="F77" s="60"/>
      <c r="G77" s="60"/>
      <c r="I77" s="169">
        <f>I74</f>
        <v>314.74999999999994</v>
      </c>
      <c r="J77" s="72"/>
      <c r="K77" s="72"/>
      <c r="L77" s="72"/>
      <c r="M77" s="73"/>
      <c r="N77" s="73"/>
      <c r="O77" s="74"/>
    </row>
    <row r="78" spans="1:15" ht="16.5" thickBot="1" x14ac:dyDescent="0.3">
      <c r="A78" s="70"/>
      <c r="B78" s="60"/>
      <c r="C78" s="60"/>
      <c r="D78" s="60"/>
      <c r="E78" s="60"/>
      <c r="F78" s="60"/>
      <c r="G78" s="60"/>
      <c r="I78" s="75"/>
      <c r="J78" s="76"/>
      <c r="K78" s="76"/>
      <c r="L78" s="76"/>
      <c r="M78" s="76"/>
      <c r="N78" s="76"/>
      <c r="O78" s="77"/>
    </row>
    <row r="79" spans="1:15" ht="16.5" thickBot="1" x14ac:dyDescent="0.3">
      <c r="A79" s="6"/>
      <c r="O79" s="8"/>
    </row>
    <row r="80" spans="1:15" x14ac:dyDescent="0.25">
      <c r="A80" s="58" t="s">
        <v>91</v>
      </c>
      <c r="B80" s="59"/>
      <c r="C80" s="59"/>
      <c r="D80" s="59"/>
      <c r="E80" s="60"/>
      <c r="F80" s="60"/>
      <c r="G80" s="60"/>
      <c r="I80" s="71">
        <f>I262</f>
        <v>13</v>
      </c>
      <c r="J80" s="72"/>
      <c r="K80" s="72"/>
      <c r="L80" s="72"/>
      <c r="M80" s="73"/>
      <c r="N80" s="73"/>
      <c r="O80" s="74"/>
    </row>
    <row r="81" spans="1:15" ht="16.5" thickBot="1" x14ac:dyDescent="0.3">
      <c r="A81" s="70"/>
      <c r="B81" s="60"/>
      <c r="C81" s="60"/>
      <c r="D81" s="60"/>
      <c r="E81" s="60"/>
      <c r="F81" s="60"/>
      <c r="G81" s="60"/>
      <c r="I81" s="75"/>
      <c r="J81" s="76"/>
      <c r="K81" s="76"/>
      <c r="L81" s="76"/>
      <c r="M81" s="76"/>
      <c r="N81" s="76"/>
      <c r="O81" s="77"/>
    </row>
    <row r="82" spans="1:15" ht="16.5" thickBot="1" x14ac:dyDescent="0.3">
      <c r="A82" s="6"/>
      <c r="O82" s="8"/>
    </row>
    <row r="83" spans="1:15" x14ac:dyDescent="0.25">
      <c r="A83" s="58" t="s">
        <v>90</v>
      </c>
      <c r="B83" s="59"/>
      <c r="C83" s="59"/>
      <c r="D83" s="59"/>
      <c r="E83" s="60"/>
      <c r="F83" s="60"/>
      <c r="G83" s="60"/>
      <c r="I83" s="63">
        <f>I265</f>
        <v>1.318855054281852</v>
      </c>
      <c r="J83" s="72"/>
      <c r="K83" s="72"/>
      <c r="L83" s="72"/>
      <c r="M83" s="73"/>
      <c r="N83" s="73"/>
      <c r="O83" s="74"/>
    </row>
    <row r="84" spans="1:15" ht="16.5" thickBot="1" x14ac:dyDescent="0.3">
      <c r="A84" s="70"/>
      <c r="B84" s="60"/>
      <c r="C84" s="60"/>
      <c r="D84" s="60"/>
      <c r="E84" s="60"/>
      <c r="F84" s="60"/>
      <c r="G84" s="60"/>
      <c r="I84" s="75"/>
      <c r="J84" s="76"/>
      <c r="K84" s="76"/>
      <c r="L84" s="76"/>
      <c r="M84" s="76"/>
      <c r="N84" s="76"/>
      <c r="O84" s="77"/>
    </row>
    <row r="85" spans="1:15" ht="16.5" thickBot="1" x14ac:dyDescent="0.3">
      <c r="A85" s="6"/>
      <c r="O85" s="8"/>
    </row>
    <row r="86" spans="1:15" x14ac:dyDescent="0.25">
      <c r="A86" s="58" t="s">
        <v>92</v>
      </c>
      <c r="B86" s="59"/>
      <c r="C86" s="59"/>
      <c r="D86" s="59"/>
      <c r="E86" s="60"/>
      <c r="F86" s="60"/>
      <c r="G86" s="60"/>
      <c r="I86" s="169">
        <f>AVERAGE(D227:O227)</f>
        <v>7.482499999999999</v>
      </c>
      <c r="J86" s="72"/>
      <c r="K86" s="72"/>
      <c r="L86" s="72"/>
      <c r="M86" s="73"/>
      <c r="N86" s="73"/>
      <c r="O86" s="74"/>
    </row>
    <row r="87" spans="1:15" ht="16.5" thickBot="1" x14ac:dyDescent="0.3">
      <c r="A87" s="70"/>
      <c r="B87" s="60"/>
      <c r="C87" s="60"/>
      <c r="D87" s="60"/>
      <c r="E87" s="60"/>
      <c r="F87" s="60"/>
      <c r="G87" s="60"/>
      <c r="I87" s="75"/>
      <c r="J87" s="76"/>
      <c r="K87" s="76"/>
      <c r="L87" s="76"/>
      <c r="M87" s="76"/>
      <c r="N87" s="76"/>
      <c r="O87" s="77"/>
    </row>
    <row r="88" spans="1:15" ht="16.5" thickBot="1" x14ac:dyDescent="0.3">
      <c r="A88" s="6"/>
      <c r="O88" s="8"/>
    </row>
    <row r="89" spans="1:15" x14ac:dyDescent="0.25">
      <c r="A89" s="58" t="s">
        <v>28</v>
      </c>
      <c r="B89" s="59"/>
      <c r="C89" s="59"/>
      <c r="D89" s="59"/>
      <c r="E89" s="60"/>
      <c r="F89" s="60"/>
      <c r="G89" s="60"/>
      <c r="I89" s="162"/>
      <c r="J89" s="163"/>
      <c r="K89" s="163"/>
      <c r="L89" s="163"/>
      <c r="M89" s="164"/>
      <c r="N89" s="164"/>
      <c r="O89" s="165"/>
    </row>
    <row r="90" spans="1:15" ht="16.5" thickBot="1" x14ac:dyDescent="0.3">
      <c r="A90" s="70"/>
      <c r="B90" s="60"/>
      <c r="C90" s="60"/>
      <c r="D90" s="60"/>
      <c r="E90" s="60"/>
      <c r="F90" s="60"/>
      <c r="G90" s="60"/>
      <c r="I90" s="166"/>
      <c r="J90" s="167"/>
      <c r="K90" s="167"/>
      <c r="L90" s="167"/>
      <c r="M90" s="167"/>
      <c r="N90" s="167"/>
      <c r="O90" s="168"/>
    </row>
    <row r="91" spans="1:15" ht="16.5" thickBot="1" x14ac:dyDescent="0.3">
      <c r="A91" s="12"/>
      <c r="B91" s="13"/>
      <c r="C91" s="13"/>
      <c r="D91" s="13"/>
      <c r="E91" s="13"/>
      <c r="F91" s="13"/>
      <c r="G91" s="13"/>
      <c r="I91" s="13"/>
      <c r="J91" s="13"/>
      <c r="K91" s="13"/>
      <c r="L91" s="13"/>
      <c r="M91" s="13"/>
      <c r="N91" s="13"/>
      <c r="O91" s="14"/>
    </row>
    <row r="92" spans="1:15" ht="16.5" thickBot="1" x14ac:dyDescent="0.3">
      <c r="A92" s="99" t="s">
        <v>40</v>
      </c>
      <c r="B92" s="100"/>
      <c r="C92" s="100"/>
      <c r="D92" s="100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2"/>
    </row>
    <row r="93" spans="1:15" x14ac:dyDescent="0.25">
      <c r="A93" s="200" t="s">
        <v>146</v>
      </c>
      <c r="B93" s="206"/>
      <c r="C93" s="206"/>
      <c r="D93" s="206"/>
      <c r="E93" s="201"/>
      <c r="F93" s="201"/>
      <c r="G93" s="201"/>
      <c r="H93" s="201"/>
      <c r="I93" s="201"/>
      <c r="J93" s="201"/>
      <c r="K93" s="201"/>
      <c r="L93" s="201"/>
      <c r="M93" s="201"/>
      <c r="N93" s="201"/>
      <c r="O93" s="202"/>
    </row>
    <row r="94" spans="1:15" x14ac:dyDescent="0.25">
      <c r="A94" s="148"/>
      <c r="B94" s="146"/>
      <c r="C94" s="146"/>
      <c r="D94" s="146"/>
      <c r="E94" s="146"/>
      <c r="F94" s="146"/>
      <c r="G94" s="146"/>
      <c r="H94" s="146"/>
      <c r="I94" s="146"/>
      <c r="J94" s="146"/>
      <c r="K94" s="146"/>
      <c r="L94" s="146"/>
      <c r="M94" s="146"/>
      <c r="N94" s="146"/>
      <c r="O94" s="147"/>
    </row>
    <row r="95" spans="1:15" x14ac:dyDescent="0.25">
      <c r="A95" s="148"/>
      <c r="B95" s="146"/>
      <c r="C95" s="146"/>
      <c r="D95" s="146"/>
      <c r="E95" s="146"/>
      <c r="F95" s="146"/>
      <c r="G95" s="146"/>
      <c r="H95" s="146"/>
      <c r="I95" s="146"/>
      <c r="J95" s="146"/>
      <c r="K95" s="146"/>
      <c r="L95" s="146"/>
      <c r="M95" s="146"/>
      <c r="N95" s="146"/>
      <c r="O95" s="147"/>
    </row>
    <row r="96" spans="1:15" x14ac:dyDescent="0.25">
      <c r="A96" s="148"/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7"/>
    </row>
    <row r="97" spans="1:15" x14ac:dyDescent="0.25">
      <c r="A97" s="148"/>
      <c r="B97" s="146"/>
      <c r="C97" s="146"/>
      <c r="D97" s="146"/>
      <c r="E97" s="146"/>
      <c r="F97" s="146"/>
      <c r="G97" s="146"/>
      <c r="H97" s="146"/>
      <c r="I97" s="146"/>
      <c r="J97" s="146"/>
      <c r="K97" s="146"/>
      <c r="L97" s="146"/>
      <c r="M97" s="146"/>
      <c r="N97" s="146"/>
      <c r="O97" s="147"/>
    </row>
    <row r="98" spans="1:15" x14ac:dyDescent="0.25">
      <c r="A98" s="148"/>
      <c r="B98" s="146"/>
      <c r="C98" s="146"/>
      <c r="D98" s="146"/>
      <c r="E98" s="146"/>
      <c r="F98" s="146"/>
      <c r="G98" s="146"/>
      <c r="H98" s="146"/>
      <c r="I98" s="146"/>
      <c r="J98" s="146"/>
      <c r="K98" s="146"/>
      <c r="L98" s="146"/>
      <c r="M98" s="146"/>
      <c r="N98" s="146"/>
      <c r="O98" s="147"/>
    </row>
    <row r="99" spans="1:15" x14ac:dyDescent="0.25">
      <c r="A99" s="148"/>
      <c r="B99" s="146"/>
      <c r="C99" s="146"/>
      <c r="D99" s="146"/>
      <c r="E99" s="146"/>
      <c r="F99" s="146"/>
      <c r="G99" s="146"/>
      <c r="H99" s="146"/>
      <c r="I99" s="146"/>
      <c r="J99" s="146"/>
      <c r="K99" s="146"/>
      <c r="L99" s="146"/>
      <c r="M99" s="146"/>
      <c r="N99" s="146"/>
      <c r="O99" s="147"/>
    </row>
    <row r="100" spans="1:15" x14ac:dyDescent="0.25">
      <c r="A100" s="148"/>
      <c r="B100" s="146"/>
      <c r="C100" s="146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  <c r="N100" s="146"/>
      <c r="O100" s="147"/>
    </row>
    <row r="101" spans="1:15" x14ac:dyDescent="0.25">
      <c r="A101" s="148"/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7"/>
    </row>
    <row r="102" spans="1:15" x14ac:dyDescent="0.25">
      <c r="A102" s="148"/>
      <c r="B102" s="146"/>
      <c r="C102" s="146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6"/>
      <c r="O102" s="147"/>
    </row>
    <row r="103" spans="1:15" x14ac:dyDescent="0.25">
      <c r="A103" s="148"/>
      <c r="B103" s="146"/>
      <c r="C103" s="146"/>
      <c r="D103" s="146"/>
      <c r="E103" s="146"/>
      <c r="F103" s="146"/>
      <c r="G103" s="146"/>
      <c r="H103" s="146"/>
      <c r="I103" s="146"/>
      <c r="J103" s="146"/>
      <c r="K103" s="146"/>
      <c r="L103" s="146"/>
      <c r="M103" s="146"/>
      <c r="N103" s="146"/>
      <c r="O103" s="147"/>
    </row>
    <row r="104" spans="1:15" x14ac:dyDescent="0.25">
      <c r="A104" s="148"/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7"/>
    </row>
    <row r="105" spans="1:15" x14ac:dyDescent="0.25">
      <c r="A105" s="148"/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7"/>
    </row>
    <row r="106" spans="1:15" x14ac:dyDescent="0.25">
      <c r="A106" s="148"/>
      <c r="B106" s="146"/>
      <c r="C106" s="146"/>
      <c r="D106" s="146"/>
      <c r="E106" s="146"/>
      <c r="F106" s="146"/>
      <c r="G106" s="146"/>
      <c r="H106" s="146"/>
      <c r="I106" s="146"/>
      <c r="J106" s="146"/>
      <c r="K106" s="146"/>
      <c r="L106" s="146"/>
      <c r="M106" s="146"/>
      <c r="N106" s="146"/>
      <c r="O106" s="147"/>
    </row>
    <row r="107" spans="1:15" x14ac:dyDescent="0.25">
      <c r="A107" s="148"/>
      <c r="B107" s="146"/>
      <c r="C107" s="146"/>
      <c r="D107" s="146"/>
      <c r="E107" s="146"/>
      <c r="F107" s="146"/>
      <c r="G107" s="146"/>
      <c r="H107" s="146"/>
      <c r="I107" s="146"/>
      <c r="J107" s="146"/>
      <c r="K107" s="146"/>
      <c r="L107" s="146"/>
      <c r="M107" s="146"/>
      <c r="N107" s="146"/>
      <c r="O107" s="147"/>
    </row>
    <row r="108" spans="1:15" x14ac:dyDescent="0.25">
      <c r="A108" s="148"/>
      <c r="B108" s="146"/>
      <c r="C108" s="146"/>
      <c r="D108" s="146"/>
      <c r="E108" s="146"/>
      <c r="F108" s="146"/>
      <c r="G108" s="146"/>
      <c r="H108" s="146"/>
      <c r="I108" s="146"/>
      <c r="J108" s="146"/>
      <c r="K108" s="146"/>
      <c r="L108" s="146"/>
      <c r="M108" s="146"/>
      <c r="N108" s="146"/>
      <c r="O108" s="147"/>
    </row>
    <row r="109" spans="1:15" x14ac:dyDescent="0.25">
      <c r="A109" s="148"/>
      <c r="B109" s="146"/>
      <c r="C109" s="146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6"/>
      <c r="O109" s="147"/>
    </row>
    <row r="110" spans="1:15" ht="16.5" thickBot="1" x14ac:dyDescent="0.3">
      <c r="A110" s="148"/>
      <c r="B110" s="146"/>
      <c r="C110" s="146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7"/>
    </row>
    <row r="111" spans="1:15" ht="16.5" thickBot="1" x14ac:dyDescent="0.3">
      <c r="A111" s="99" t="s">
        <v>41</v>
      </c>
      <c r="B111" s="100"/>
      <c r="C111" s="100"/>
      <c r="D111" s="100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2"/>
    </row>
    <row r="112" spans="1:15" x14ac:dyDescent="0.25">
      <c r="A112" s="200" t="s">
        <v>145</v>
      </c>
      <c r="B112" s="206"/>
      <c r="C112" s="206"/>
      <c r="D112" s="206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2"/>
    </row>
    <row r="113" spans="1:15" x14ac:dyDescent="0.25">
      <c r="A113" s="148"/>
      <c r="B113" s="146"/>
      <c r="C113" s="146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7"/>
    </row>
    <row r="114" spans="1:15" x14ac:dyDescent="0.25">
      <c r="A114" s="148"/>
      <c r="B114" s="146"/>
      <c r="C114" s="146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7"/>
    </row>
    <row r="115" spans="1:15" x14ac:dyDescent="0.25">
      <c r="A115" s="148"/>
      <c r="B115" s="146"/>
      <c r="C115" s="146"/>
      <c r="D115" s="146"/>
      <c r="E115" s="146"/>
      <c r="F115" s="146"/>
      <c r="G115" s="146"/>
      <c r="H115" s="146"/>
      <c r="I115" s="146"/>
      <c r="J115" s="146"/>
      <c r="K115" s="146"/>
      <c r="L115" s="146"/>
      <c r="M115" s="146"/>
      <c r="N115" s="146"/>
      <c r="O115" s="147"/>
    </row>
    <row r="116" spans="1:15" x14ac:dyDescent="0.25">
      <c r="A116" s="148"/>
      <c r="B116" s="146"/>
      <c r="C116" s="146"/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  <c r="N116" s="146"/>
      <c r="O116" s="147"/>
    </row>
    <row r="117" spans="1:15" x14ac:dyDescent="0.25">
      <c r="A117" s="148"/>
      <c r="B117" s="146"/>
      <c r="C117" s="146"/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6"/>
      <c r="O117" s="147"/>
    </row>
    <row r="118" spans="1:15" x14ac:dyDescent="0.25">
      <c r="A118" s="148"/>
      <c r="B118" s="146"/>
      <c r="C118" s="146"/>
      <c r="D118" s="146"/>
      <c r="E118" s="146"/>
      <c r="F118" s="146"/>
      <c r="G118" s="146"/>
      <c r="H118" s="146"/>
      <c r="I118" s="146"/>
      <c r="J118" s="146"/>
      <c r="K118" s="146"/>
      <c r="L118" s="146"/>
      <c r="M118" s="146"/>
      <c r="N118" s="146"/>
      <c r="O118" s="147"/>
    </row>
    <row r="119" spans="1:15" x14ac:dyDescent="0.25">
      <c r="A119" s="148"/>
      <c r="B119" s="146"/>
      <c r="C119" s="146"/>
      <c r="D119" s="146"/>
      <c r="E119" s="146"/>
      <c r="F119" s="146"/>
      <c r="G119" s="146"/>
      <c r="H119" s="146"/>
      <c r="I119" s="146"/>
      <c r="J119" s="146"/>
      <c r="K119" s="146"/>
      <c r="L119" s="146"/>
      <c r="M119" s="146"/>
      <c r="N119" s="146"/>
      <c r="O119" s="147"/>
    </row>
    <row r="120" spans="1:15" x14ac:dyDescent="0.25">
      <c r="A120" s="148"/>
      <c r="B120" s="146"/>
      <c r="C120" s="146"/>
      <c r="D120" s="146"/>
      <c r="E120" s="146"/>
      <c r="F120" s="146"/>
      <c r="G120" s="146"/>
      <c r="H120" s="146"/>
      <c r="I120" s="146"/>
      <c r="J120" s="146"/>
      <c r="K120" s="146"/>
      <c r="L120" s="146"/>
      <c r="M120" s="146"/>
      <c r="N120" s="146"/>
      <c r="O120" s="147"/>
    </row>
    <row r="121" spans="1:15" x14ac:dyDescent="0.25">
      <c r="A121" s="148"/>
      <c r="B121" s="146"/>
      <c r="C121" s="146"/>
      <c r="D121" s="146"/>
      <c r="E121" s="146"/>
      <c r="F121" s="146"/>
      <c r="G121" s="146"/>
      <c r="H121" s="146"/>
      <c r="I121" s="146"/>
      <c r="J121" s="146"/>
      <c r="K121" s="146"/>
      <c r="L121" s="146"/>
      <c r="M121" s="146"/>
      <c r="N121" s="146"/>
      <c r="O121" s="147"/>
    </row>
    <row r="122" spans="1:15" x14ac:dyDescent="0.25">
      <c r="A122" s="148"/>
      <c r="B122" s="146"/>
      <c r="C122" s="146"/>
      <c r="D122" s="146"/>
      <c r="E122" s="146"/>
      <c r="F122" s="146"/>
      <c r="G122" s="146"/>
      <c r="H122" s="146"/>
      <c r="I122" s="146"/>
      <c r="J122" s="146"/>
      <c r="K122" s="146"/>
      <c r="L122" s="146"/>
      <c r="M122" s="146"/>
      <c r="N122" s="146"/>
      <c r="O122" s="147"/>
    </row>
    <row r="123" spans="1:15" x14ac:dyDescent="0.25">
      <c r="A123" s="148"/>
      <c r="B123" s="146"/>
      <c r="C123" s="146"/>
      <c r="D123" s="146"/>
      <c r="E123" s="146"/>
      <c r="F123" s="146"/>
      <c r="G123" s="146"/>
      <c r="H123" s="146"/>
      <c r="I123" s="146"/>
      <c r="J123" s="146"/>
      <c r="K123" s="146"/>
      <c r="L123" s="146"/>
      <c r="M123" s="146"/>
      <c r="N123" s="146"/>
      <c r="O123" s="147"/>
    </row>
    <row r="124" spans="1:15" x14ac:dyDescent="0.25">
      <c r="A124" s="148"/>
      <c r="B124" s="146"/>
      <c r="C124" s="146"/>
      <c r="D124" s="146"/>
      <c r="E124" s="146"/>
      <c r="F124" s="146"/>
      <c r="G124" s="146"/>
      <c r="H124" s="146"/>
      <c r="I124" s="146"/>
      <c r="J124" s="146"/>
      <c r="K124" s="146"/>
      <c r="L124" s="146"/>
      <c r="M124" s="146"/>
      <c r="N124" s="146"/>
      <c r="O124" s="147"/>
    </row>
    <row r="125" spans="1:15" x14ac:dyDescent="0.25">
      <c r="A125" s="148"/>
      <c r="B125" s="146"/>
      <c r="C125" s="146"/>
      <c r="D125" s="146"/>
      <c r="E125" s="146"/>
      <c r="F125" s="146"/>
      <c r="G125" s="146"/>
      <c r="H125" s="146"/>
      <c r="I125" s="146"/>
      <c r="J125" s="146"/>
      <c r="K125" s="146"/>
      <c r="L125" s="146"/>
      <c r="M125" s="146"/>
      <c r="N125" s="146"/>
      <c r="O125" s="147"/>
    </row>
    <row r="126" spans="1:15" x14ac:dyDescent="0.25">
      <c r="A126" s="148"/>
      <c r="B126" s="146"/>
      <c r="C126" s="146"/>
      <c r="D126" s="146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7"/>
    </row>
    <row r="127" spans="1:15" x14ac:dyDescent="0.25">
      <c r="A127" s="148"/>
      <c r="B127" s="146"/>
      <c r="C127" s="146"/>
      <c r="D127" s="146"/>
      <c r="E127" s="146"/>
      <c r="F127" s="146"/>
      <c r="G127" s="146"/>
      <c r="H127" s="146"/>
      <c r="I127" s="146"/>
      <c r="J127" s="146"/>
      <c r="K127" s="146"/>
      <c r="L127" s="146"/>
      <c r="M127" s="146"/>
      <c r="N127" s="146"/>
      <c r="O127" s="147"/>
    </row>
    <row r="128" spans="1:15" x14ac:dyDescent="0.25">
      <c r="A128" s="148"/>
      <c r="B128" s="146"/>
      <c r="C128" s="146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46"/>
      <c r="O128" s="147"/>
    </row>
    <row r="129" spans="1:15" x14ac:dyDescent="0.25">
      <c r="A129" s="148"/>
      <c r="B129" s="146"/>
      <c r="C129" s="146"/>
      <c r="D129" s="146"/>
      <c r="E129" s="146"/>
      <c r="F129" s="146"/>
      <c r="G129" s="146"/>
      <c r="H129" s="146"/>
      <c r="I129" s="146"/>
      <c r="J129" s="146"/>
      <c r="K129" s="146"/>
      <c r="L129" s="146"/>
      <c r="M129" s="146"/>
      <c r="N129" s="146"/>
      <c r="O129" s="147"/>
    </row>
    <row r="130" spans="1:15" x14ac:dyDescent="0.25">
      <c r="A130" s="148"/>
      <c r="B130" s="146"/>
      <c r="C130" s="146"/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7"/>
    </row>
    <row r="131" spans="1:15" x14ac:dyDescent="0.25">
      <c r="A131" s="148"/>
      <c r="B131" s="146"/>
      <c r="C131" s="146"/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7"/>
    </row>
    <row r="132" spans="1:15" x14ac:dyDescent="0.25">
      <c r="A132" s="148"/>
      <c r="B132" s="146"/>
      <c r="C132" s="146"/>
      <c r="D132" s="146"/>
      <c r="E132" s="146"/>
      <c r="F132" s="146"/>
      <c r="G132" s="146"/>
      <c r="H132" s="146"/>
      <c r="I132" s="146"/>
      <c r="J132" s="146"/>
      <c r="K132" s="146"/>
      <c r="L132" s="146"/>
      <c r="M132" s="146"/>
      <c r="N132" s="146"/>
      <c r="O132" s="147"/>
    </row>
    <row r="133" spans="1:15" x14ac:dyDescent="0.25">
      <c r="A133" s="148"/>
      <c r="B133" s="146"/>
      <c r="C133" s="146"/>
      <c r="D133" s="146"/>
      <c r="E133" s="146"/>
      <c r="F133" s="146"/>
      <c r="G133" s="146"/>
      <c r="H133" s="146"/>
      <c r="I133" s="146"/>
      <c r="J133" s="146"/>
      <c r="K133" s="146"/>
      <c r="L133" s="146"/>
      <c r="M133" s="146"/>
      <c r="N133" s="146"/>
      <c r="O133" s="147"/>
    </row>
    <row r="134" spans="1:15" x14ac:dyDescent="0.25">
      <c r="A134" s="148"/>
      <c r="B134" s="146"/>
      <c r="C134" s="146"/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7"/>
    </row>
    <row r="135" spans="1:15" x14ac:dyDescent="0.25">
      <c r="A135" s="148"/>
      <c r="B135" s="146"/>
      <c r="C135" s="146"/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7"/>
    </row>
    <row r="136" spans="1:15" x14ac:dyDescent="0.25">
      <c r="A136" s="148"/>
      <c r="B136" s="146"/>
      <c r="C136" s="146"/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7"/>
    </row>
    <row r="137" spans="1:15" x14ac:dyDescent="0.25">
      <c r="A137" s="148"/>
      <c r="B137" s="146"/>
      <c r="C137" s="146"/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7"/>
    </row>
    <row r="138" spans="1:15" x14ac:dyDescent="0.25">
      <c r="A138" s="148"/>
      <c r="B138" s="146"/>
      <c r="C138" s="146"/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7"/>
    </row>
    <row r="139" spans="1:15" ht="16.5" thickBot="1" x14ac:dyDescent="0.3">
      <c r="A139" s="148"/>
      <c r="B139" s="146"/>
      <c r="C139" s="146"/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7"/>
    </row>
    <row r="140" spans="1:15" ht="16.5" thickBot="1" x14ac:dyDescent="0.3">
      <c r="A140" s="99" t="s">
        <v>58</v>
      </c>
      <c r="B140" s="100"/>
      <c r="C140" s="100"/>
      <c r="D140" s="100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2"/>
    </row>
    <row r="141" spans="1:15" x14ac:dyDescent="0.25">
      <c r="A141" s="200" t="s">
        <v>144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201"/>
      <c r="O141" s="202"/>
    </row>
    <row r="142" spans="1:15" x14ac:dyDescent="0.25">
      <c r="A142" s="145"/>
      <c r="B142" s="146"/>
      <c r="C142" s="146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7"/>
    </row>
    <row r="143" spans="1:15" x14ac:dyDescent="0.25">
      <c r="A143" s="145"/>
      <c r="B143" s="146"/>
      <c r="C143" s="146"/>
      <c r="D143" s="146"/>
      <c r="E143" s="146"/>
      <c r="F143" s="146"/>
      <c r="G143" s="146"/>
      <c r="H143" s="146"/>
      <c r="I143" s="146"/>
      <c r="J143" s="146"/>
      <c r="K143" s="146"/>
      <c r="L143" s="146"/>
      <c r="M143" s="146"/>
      <c r="N143" s="146"/>
      <c r="O143" s="147"/>
    </row>
    <row r="144" spans="1:15" x14ac:dyDescent="0.25">
      <c r="A144" s="145"/>
      <c r="B144" s="146"/>
      <c r="C144" s="146"/>
      <c r="D144" s="146"/>
      <c r="E144" s="146"/>
      <c r="F144" s="146"/>
      <c r="G144" s="146"/>
      <c r="H144" s="146"/>
      <c r="I144" s="146"/>
      <c r="J144" s="146"/>
      <c r="K144" s="146"/>
      <c r="L144" s="146"/>
      <c r="M144" s="146"/>
      <c r="N144" s="146"/>
      <c r="O144" s="147"/>
    </row>
    <row r="145" spans="1:21" x14ac:dyDescent="0.25">
      <c r="A145" s="145"/>
      <c r="B145" s="146"/>
      <c r="C145" s="146"/>
      <c r="D145" s="146"/>
      <c r="E145" s="146"/>
      <c r="F145" s="146"/>
      <c r="G145" s="146"/>
      <c r="H145" s="146"/>
      <c r="I145" s="146"/>
      <c r="J145" s="146"/>
      <c r="K145" s="146"/>
      <c r="L145" s="146"/>
      <c r="M145" s="146"/>
      <c r="N145" s="146"/>
      <c r="O145" s="147"/>
    </row>
    <row r="146" spans="1:21" x14ac:dyDescent="0.25">
      <c r="A146" s="148"/>
      <c r="B146" s="146"/>
      <c r="C146" s="146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7"/>
    </row>
    <row r="147" spans="1:21" x14ac:dyDescent="0.25">
      <c r="A147" s="148"/>
      <c r="B147" s="146"/>
      <c r="C147" s="146"/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7"/>
    </row>
    <row r="148" spans="1:21" x14ac:dyDescent="0.25">
      <c r="A148" s="148"/>
      <c r="B148" s="146"/>
      <c r="C148" s="146"/>
      <c r="D148" s="146"/>
      <c r="E148" s="146"/>
      <c r="F148" s="146"/>
      <c r="G148" s="146"/>
      <c r="H148" s="146"/>
      <c r="I148" s="146"/>
      <c r="J148" s="146"/>
      <c r="K148" s="146"/>
      <c r="L148" s="146"/>
      <c r="M148" s="146"/>
      <c r="N148" s="146"/>
      <c r="O148" s="147"/>
    </row>
    <row r="149" spans="1:21" x14ac:dyDescent="0.25">
      <c r="A149" s="148"/>
      <c r="B149" s="146"/>
      <c r="C149" s="146"/>
      <c r="D149" s="146"/>
      <c r="E149" s="146"/>
      <c r="F149" s="146"/>
      <c r="G149" s="146"/>
      <c r="H149" s="146"/>
      <c r="I149" s="146"/>
      <c r="J149" s="146"/>
      <c r="K149" s="146"/>
      <c r="L149" s="146"/>
      <c r="M149" s="146"/>
      <c r="N149" s="146"/>
      <c r="O149" s="147"/>
    </row>
    <row r="150" spans="1:21" x14ac:dyDescent="0.25">
      <c r="A150" s="203"/>
      <c r="B150" s="204"/>
      <c r="C150" s="204"/>
      <c r="D150" s="204"/>
      <c r="E150" s="204"/>
      <c r="F150" s="204"/>
      <c r="G150" s="204"/>
      <c r="H150" s="204"/>
      <c r="I150" s="204"/>
      <c r="J150" s="204"/>
      <c r="K150" s="204"/>
      <c r="L150" s="204"/>
      <c r="M150" s="204"/>
      <c r="N150" s="204"/>
      <c r="O150" s="205"/>
    </row>
    <row r="151" spans="1:21" x14ac:dyDescent="0.25">
      <c r="A151" s="6"/>
      <c r="O151" s="8"/>
    </row>
    <row r="152" spans="1:21" x14ac:dyDescent="0.25">
      <c r="A152" s="211" t="s">
        <v>95</v>
      </c>
      <c r="B152" s="212"/>
      <c r="C152" s="212"/>
      <c r="D152" s="212"/>
      <c r="E152" s="212"/>
      <c r="F152" s="125"/>
      <c r="G152" s="125"/>
      <c r="H152" s="125"/>
      <c r="I152" s="125"/>
      <c r="J152" s="125"/>
      <c r="K152" s="126"/>
      <c r="L152" s="208" t="s">
        <v>42</v>
      </c>
      <c r="M152" s="209"/>
      <c r="N152" s="208" t="s">
        <v>43</v>
      </c>
      <c r="O152" s="210"/>
      <c r="P152" s="2"/>
      <c r="Q152" s="2"/>
      <c r="R152" s="2"/>
      <c r="S152" s="2"/>
      <c r="T152" s="2"/>
      <c r="U152" s="2"/>
    </row>
    <row r="153" spans="1:21" x14ac:dyDescent="0.25">
      <c r="A153" s="127" t="s">
        <v>108</v>
      </c>
      <c r="B153" s="128"/>
      <c r="C153" s="128"/>
      <c r="D153" s="128"/>
      <c r="E153" s="128"/>
      <c r="F153" s="128"/>
      <c r="G153" s="128"/>
      <c r="H153" s="128"/>
      <c r="I153" s="128"/>
      <c r="J153" s="128"/>
      <c r="K153" s="129"/>
      <c r="L153" s="155">
        <v>0.55000000000000004</v>
      </c>
      <c r="M153" s="207"/>
      <c r="N153" s="52">
        <v>2500</v>
      </c>
      <c r="O153" s="141"/>
      <c r="P153" s="2"/>
      <c r="Q153" s="2"/>
      <c r="R153" s="2"/>
      <c r="S153" s="2"/>
      <c r="T153" s="2"/>
      <c r="U153" s="2"/>
    </row>
    <row r="154" spans="1:21" x14ac:dyDescent="0.25">
      <c r="A154" s="127" t="s">
        <v>109</v>
      </c>
      <c r="B154" s="128"/>
      <c r="C154" s="128"/>
      <c r="D154" s="128"/>
      <c r="E154" s="128"/>
      <c r="F154" s="128"/>
      <c r="G154" s="128"/>
      <c r="H154" s="128"/>
      <c r="I154" s="128"/>
      <c r="J154" s="128"/>
      <c r="K154" s="129"/>
      <c r="L154" s="155">
        <v>0.3</v>
      </c>
      <c r="M154" s="207"/>
      <c r="N154" s="52">
        <v>2000</v>
      </c>
      <c r="O154" s="141"/>
      <c r="P154" s="2"/>
      <c r="Q154" s="2"/>
      <c r="R154" s="2"/>
      <c r="S154" s="2"/>
      <c r="T154" s="2"/>
      <c r="U154" s="2"/>
    </row>
    <row r="155" spans="1:21" x14ac:dyDescent="0.25">
      <c r="A155" s="127" t="s">
        <v>110</v>
      </c>
      <c r="B155" s="128"/>
      <c r="C155" s="128"/>
      <c r="D155" s="128"/>
      <c r="E155" s="128"/>
      <c r="F155" s="128"/>
      <c r="G155" s="128"/>
      <c r="H155" s="128"/>
      <c r="I155" s="128"/>
      <c r="J155" s="128"/>
      <c r="K155" s="129"/>
      <c r="L155" s="155">
        <v>0.15</v>
      </c>
      <c r="M155" s="207"/>
      <c r="N155" s="52">
        <v>3500</v>
      </c>
      <c r="O155" s="141"/>
      <c r="P155" s="2"/>
      <c r="Q155" s="2"/>
      <c r="R155" s="2"/>
      <c r="S155" s="2"/>
      <c r="T155" s="2"/>
      <c r="U155" s="2"/>
    </row>
    <row r="156" spans="1:21" x14ac:dyDescent="0.25">
      <c r="A156" s="58"/>
      <c r="B156" s="60"/>
      <c r="C156" s="60"/>
      <c r="D156" s="60"/>
      <c r="E156" s="60"/>
      <c r="F156" s="59"/>
      <c r="G156" s="60"/>
      <c r="H156" s="59"/>
      <c r="I156" s="60"/>
      <c r="O156" s="8"/>
    </row>
    <row r="157" spans="1:21" x14ac:dyDescent="0.25">
      <c r="A157" s="145" t="s">
        <v>140</v>
      </c>
      <c r="B157" s="146"/>
      <c r="C157" s="146"/>
      <c r="D157" s="146"/>
      <c r="E157" s="146"/>
      <c r="F157" s="146"/>
      <c r="G157" s="146"/>
      <c r="H157" s="146"/>
      <c r="I157" s="146"/>
      <c r="J157" s="146"/>
      <c r="K157" s="146"/>
      <c r="L157" s="146"/>
      <c r="M157" s="146"/>
      <c r="N157" s="146"/>
      <c r="O157" s="147"/>
    </row>
    <row r="158" spans="1:21" x14ac:dyDescent="0.25">
      <c r="A158" s="145"/>
      <c r="B158" s="146"/>
      <c r="C158" s="146"/>
      <c r="D158" s="146"/>
      <c r="E158" s="146"/>
      <c r="F158" s="146"/>
      <c r="G158" s="146"/>
      <c r="H158" s="146"/>
      <c r="I158" s="146"/>
      <c r="J158" s="146"/>
      <c r="K158" s="146"/>
      <c r="L158" s="146"/>
      <c r="M158" s="146"/>
      <c r="N158" s="146"/>
      <c r="O158" s="147"/>
    </row>
    <row r="159" spans="1:21" x14ac:dyDescent="0.25">
      <c r="A159" s="145"/>
      <c r="B159" s="146"/>
      <c r="C159" s="146"/>
      <c r="D159" s="146"/>
      <c r="E159" s="146"/>
      <c r="F159" s="146"/>
      <c r="G159" s="146"/>
      <c r="H159" s="146"/>
      <c r="I159" s="146"/>
      <c r="J159" s="146"/>
      <c r="K159" s="146"/>
      <c r="L159" s="146"/>
      <c r="M159" s="146"/>
      <c r="N159" s="146"/>
      <c r="O159" s="147"/>
    </row>
    <row r="160" spans="1:21" x14ac:dyDescent="0.25">
      <c r="A160" s="145"/>
      <c r="B160" s="146"/>
      <c r="C160" s="146"/>
      <c r="D160" s="146"/>
      <c r="E160" s="146"/>
      <c r="F160" s="146"/>
      <c r="G160" s="146"/>
      <c r="H160" s="146"/>
      <c r="I160" s="146"/>
      <c r="J160" s="146"/>
      <c r="K160" s="146"/>
      <c r="L160" s="146"/>
      <c r="M160" s="146"/>
      <c r="N160" s="146"/>
      <c r="O160" s="147"/>
    </row>
    <row r="161" spans="1:15" x14ac:dyDescent="0.25">
      <c r="A161" s="148"/>
      <c r="B161" s="146"/>
      <c r="C161" s="146"/>
      <c r="D161" s="146"/>
      <c r="E161" s="146"/>
      <c r="F161" s="146"/>
      <c r="G161" s="146"/>
      <c r="H161" s="146"/>
      <c r="I161" s="146"/>
      <c r="J161" s="146"/>
      <c r="K161" s="146"/>
      <c r="L161" s="146"/>
      <c r="M161" s="146"/>
      <c r="N161" s="146"/>
      <c r="O161" s="147"/>
    </row>
    <row r="162" spans="1:15" x14ac:dyDescent="0.25">
      <c r="A162" s="148"/>
      <c r="B162" s="146"/>
      <c r="C162" s="146"/>
      <c r="D162" s="146"/>
      <c r="E162" s="146"/>
      <c r="F162" s="146"/>
      <c r="G162" s="146"/>
      <c r="H162" s="146"/>
      <c r="I162" s="146"/>
      <c r="J162" s="146"/>
      <c r="K162" s="146"/>
      <c r="L162" s="146"/>
      <c r="M162" s="146"/>
      <c r="N162" s="146"/>
      <c r="O162" s="147"/>
    </row>
    <row r="163" spans="1:15" x14ac:dyDescent="0.25">
      <c r="A163" s="6"/>
      <c r="O163" s="8"/>
    </row>
    <row r="164" spans="1:15" x14ac:dyDescent="0.25">
      <c r="A164" s="103" t="s">
        <v>44</v>
      </c>
      <c r="B164" s="104"/>
      <c r="C164" s="104"/>
      <c r="D164" s="15" t="s">
        <v>45</v>
      </c>
      <c r="E164" s="15" t="s">
        <v>46</v>
      </c>
      <c r="F164" s="15" t="s">
        <v>47</v>
      </c>
      <c r="G164" s="15" t="s">
        <v>48</v>
      </c>
      <c r="H164" s="15" t="s">
        <v>49</v>
      </c>
      <c r="I164" s="15" t="s">
        <v>50</v>
      </c>
      <c r="J164" s="15" t="s">
        <v>51</v>
      </c>
      <c r="K164" s="15" t="s">
        <v>52</v>
      </c>
      <c r="L164" s="15" t="s">
        <v>53</v>
      </c>
      <c r="M164" s="15" t="s">
        <v>54</v>
      </c>
      <c r="N164" s="15" t="s">
        <v>55</v>
      </c>
      <c r="O164" s="16" t="s">
        <v>56</v>
      </c>
    </row>
    <row r="165" spans="1:15" x14ac:dyDescent="0.25">
      <c r="A165" s="137" t="s">
        <v>96</v>
      </c>
      <c r="B165" s="138"/>
      <c r="C165" s="138"/>
      <c r="D165" s="41">
        <v>300</v>
      </c>
      <c r="E165" s="41">
        <v>300</v>
      </c>
      <c r="F165" s="41">
        <v>300</v>
      </c>
      <c r="G165" s="41">
        <v>300</v>
      </c>
      <c r="H165" s="41">
        <v>300</v>
      </c>
      <c r="I165" s="41">
        <v>300</v>
      </c>
      <c r="J165" s="41">
        <v>300</v>
      </c>
      <c r="K165" s="41">
        <v>300</v>
      </c>
      <c r="L165" s="41">
        <v>300</v>
      </c>
      <c r="M165" s="41">
        <v>300</v>
      </c>
      <c r="N165" s="41">
        <v>300</v>
      </c>
      <c r="O165" s="41">
        <v>300</v>
      </c>
    </row>
    <row r="166" spans="1:15" x14ac:dyDescent="0.25">
      <c r="A166" s="137" t="s">
        <v>97</v>
      </c>
      <c r="B166" s="138"/>
      <c r="C166" s="138"/>
      <c r="D166" s="42">
        <v>0.03</v>
      </c>
      <c r="E166" s="42">
        <v>0.03</v>
      </c>
      <c r="F166" s="42">
        <v>0.05</v>
      </c>
      <c r="G166" s="42">
        <v>0.05</v>
      </c>
      <c r="H166" s="42">
        <v>0.08</v>
      </c>
      <c r="I166" s="42">
        <v>0.1</v>
      </c>
      <c r="J166" s="42">
        <v>0.15</v>
      </c>
      <c r="K166" s="42">
        <v>0.15</v>
      </c>
      <c r="L166" s="42">
        <v>0.18</v>
      </c>
      <c r="M166" s="42">
        <v>0.18</v>
      </c>
      <c r="N166" s="42">
        <v>0.2</v>
      </c>
      <c r="O166" s="36">
        <v>0.2</v>
      </c>
    </row>
    <row r="167" spans="1:15" x14ac:dyDescent="0.25">
      <c r="A167" s="83" t="s">
        <v>98</v>
      </c>
      <c r="B167" s="84"/>
      <c r="C167" s="84"/>
      <c r="D167" s="17">
        <v>17</v>
      </c>
      <c r="E167" s="17">
        <v>17</v>
      </c>
      <c r="F167" s="17">
        <v>19</v>
      </c>
      <c r="G167" s="17">
        <v>20</v>
      </c>
      <c r="H167" s="17">
        <v>24</v>
      </c>
      <c r="I167" s="17">
        <v>26</v>
      </c>
      <c r="J167" s="17">
        <v>33</v>
      </c>
      <c r="K167" s="17">
        <v>40</v>
      </c>
      <c r="L167" s="17">
        <v>45</v>
      </c>
      <c r="M167" s="17">
        <v>50</v>
      </c>
      <c r="N167" s="17">
        <v>55</v>
      </c>
      <c r="O167" s="18">
        <v>60</v>
      </c>
    </row>
    <row r="168" spans="1:15" ht="15.75" customHeight="1" x14ac:dyDescent="0.25">
      <c r="A168" s="83" t="str">
        <f>CONCATENATE("Продажи"," ",A153,", ед")</f>
        <v>Продажи Замена дисплея/тачскрина, ед</v>
      </c>
      <c r="B168" s="84"/>
      <c r="C168" s="84"/>
      <c r="D168" s="17">
        <f t="shared" ref="D168:O168" si="0">D167-SUM(D169:D170)</f>
        <v>13</v>
      </c>
      <c r="E168" s="17">
        <f t="shared" si="0"/>
        <v>10</v>
      </c>
      <c r="F168" s="17">
        <f t="shared" si="0"/>
        <v>12</v>
      </c>
      <c r="G168" s="17">
        <f t="shared" si="0"/>
        <v>11</v>
      </c>
      <c r="H168" s="17">
        <f t="shared" si="0"/>
        <v>7</v>
      </c>
      <c r="I168" s="17">
        <f t="shared" si="0"/>
        <v>16</v>
      </c>
      <c r="J168" s="17">
        <f t="shared" si="0"/>
        <v>20</v>
      </c>
      <c r="K168" s="17">
        <f t="shared" si="0"/>
        <v>18</v>
      </c>
      <c r="L168" s="17">
        <f t="shared" si="0"/>
        <v>18</v>
      </c>
      <c r="M168" s="17">
        <f t="shared" si="0"/>
        <v>21</v>
      </c>
      <c r="N168" s="17">
        <f t="shared" si="0"/>
        <v>33</v>
      </c>
      <c r="O168" s="18">
        <f t="shared" si="0"/>
        <v>42</v>
      </c>
    </row>
    <row r="169" spans="1:15" ht="15.75" customHeight="1" x14ac:dyDescent="0.25">
      <c r="A169" s="83" t="str">
        <f>CONCATENATE("Продажи"," ",A154,", ед")</f>
        <v>Продажи Замена аккумулятора, ед</v>
      </c>
      <c r="B169" s="84"/>
      <c r="C169" s="84"/>
      <c r="D169" s="17">
        <v>2</v>
      </c>
      <c r="E169" s="17">
        <f t="shared" ref="E169:M169" si="1">ROUNDDOWN(E$167*$L154,0)</f>
        <v>5</v>
      </c>
      <c r="F169" s="17">
        <f t="shared" si="1"/>
        <v>5</v>
      </c>
      <c r="G169" s="17">
        <f t="shared" si="1"/>
        <v>6</v>
      </c>
      <c r="H169" s="17">
        <f t="shared" si="1"/>
        <v>7</v>
      </c>
      <c r="I169" s="17">
        <f t="shared" si="1"/>
        <v>7</v>
      </c>
      <c r="J169" s="17">
        <f t="shared" si="1"/>
        <v>9</v>
      </c>
      <c r="K169" s="17">
        <f t="shared" si="1"/>
        <v>12</v>
      </c>
      <c r="L169" s="17">
        <f t="shared" si="1"/>
        <v>13</v>
      </c>
      <c r="M169" s="17">
        <f t="shared" si="1"/>
        <v>15</v>
      </c>
      <c r="N169" s="17">
        <v>7</v>
      </c>
      <c r="O169" s="18">
        <v>3</v>
      </c>
    </row>
    <row r="170" spans="1:15" ht="15.75" customHeight="1" x14ac:dyDescent="0.25">
      <c r="A170" s="83" t="str">
        <f>CONCATENATE("Продажи"," ",A155,", ед")</f>
        <v>Продажи Сложный ремонт (логика, пайка), ед</v>
      </c>
      <c r="B170" s="84"/>
      <c r="C170" s="84"/>
      <c r="D170" s="17">
        <f t="shared" ref="D170:J170" si="2">ROUNDDOWN(D$167*$L155,0)</f>
        <v>2</v>
      </c>
      <c r="E170" s="17">
        <f t="shared" si="2"/>
        <v>2</v>
      </c>
      <c r="F170" s="17">
        <f t="shared" si="2"/>
        <v>2</v>
      </c>
      <c r="G170" s="17">
        <f t="shared" si="2"/>
        <v>3</v>
      </c>
      <c r="H170" s="17">
        <v>10</v>
      </c>
      <c r="I170" s="17">
        <f t="shared" si="2"/>
        <v>3</v>
      </c>
      <c r="J170" s="17">
        <f t="shared" si="2"/>
        <v>4</v>
      </c>
      <c r="K170" s="17">
        <v>10</v>
      </c>
      <c r="L170" s="17">
        <v>14</v>
      </c>
      <c r="M170" s="17">
        <v>14</v>
      </c>
      <c r="N170" s="17">
        <v>15</v>
      </c>
      <c r="O170" s="18">
        <v>15</v>
      </c>
    </row>
    <row r="171" spans="1:15" ht="16.5" thickBot="1" x14ac:dyDescent="0.3">
      <c r="A171" s="213" t="s">
        <v>57</v>
      </c>
      <c r="B171" s="214"/>
      <c r="C171" s="214"/>
      <c r="D171" s="19">
        <f t="shared" ref="D171:O171" si="3">SUMPRODUCT(D168:D170,$N$153:$N$155)/1000</f>
        <v>43.5</v>
      </c>
      <c r="E171" s="19">
        <f t="shared" si="3"/>
        <v>42</v>
      </c>
      <c r="F171" s="19">
        <f t="shared" si="3"/>
        <v>47</v>
      </c>
      <c r="G171" s="19">
        <f t="shared" si="3"/>
        <v>50</v>
      </c>
      <c r="H171" s="19">
        <f t="shared" si="3"/>
        <v>66.5</v>
      </c>
      <c r="I171" s="19">
        <f t="shared" si="3"/>
        <v>64.5</v>
      </c>
      <c r="J171" s="19">
        <f t="shared" si="3"/>
        <v>82</v>
      </c>
      <c r="K171" s="19">
        <f t="shared" si="3"/>
        <v>104</v>
      </c>
      <c r="L171" s="19">
        <f t="shared" si="3"/>
        <v>120</v>
      </c>
      <c r="M171" s="19">
        <f t="shared" si="3"/>
        <v>131.5</v>
      </c>
      <c r="N171" s="19">
        <f t="shared" si="3"/>
        <v>149</v>
      </c>
      <c r="O171" s="20">
        <f t="shared" si="3"/>
        <v>163.5</v>
      </c>
    </row>
    <row r="172" spans="1:15" ht="16.5" thickBot="1" x14ac:dyDescent="0.3">
      <c r="A172" s="99" t="s">
        <v>66</v>
      </c>
      <c r="B172" s="100"/>
      <c r="C172" s="100"/>
      <c r="D172" s="100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2"/>
    </row>
    <row r="173" spans="1:15" x14ac:dyDescent="0.25">
      <c r="A173" s="200" t="s">
        <v>111</v>
      </c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2"/>
    </row>
    <row r="174" spans="1:15" x14ac:dyDescent="0.25">
      <c r="A174" s="145"/>
      <c r="B174" s="146"/>
      <c r="C174" s="146"/>
      <c r="D174" s="146"/>
      <c r="E174" s="146"/>
      <c r="F174" s="146"/>
      <c r="G174" s="146"/>
      <c r="H174" s="146"/>
      <c r="I174" s="146"/>
      <c r="J174" s="146"/>
      <c r="K174" s="146"/>
      <c r="L174" s="146"/>
      <c r="M174" s="146"/>
      <c r="N174" s="146"/>
      <c r="O174" s="147"/>
    </row>
    <row r="175" spans="1:15" x14ac:dyDescent="0.25">
      <c r="A175" s="145"/>
      <c r="B175" s="146"/>
      <c r="C175" s="146"/>
      <c r="D175" s="146"/>
      <c r="E175" s="146"/>
      <c r="F175" s="146"/>
      <c r="G175" s="146"/>
      <c r="H175" s="146"/>
      <c r="I175" s="146"/>
      <c r="J175" s="146"/>
      <c r="K175" s="146"/>
      <c r="L175" s="146"/>
      <c r="M175" s="146"/>
      <c r="N175" s="146"/>
      <c r="O175" s="147"/>
    </row>
    <row r="176" spans="1:15" x14ac:dyDescent="0.25">
      <c r="A176" s="145"/>
      <c r="B176" s="146"/>
      <c r="C176" s="146"/>
      <c r="D176" s="146"/>
      <c r="E176" s="146"/>
      <c r="F176" s="146"/>
      <c r="G176" s="146"/>
      <c r="H176" s="146"/>
      <c r="I176" s="146"/>
      <c r="J176" s="146"/>
      <c r="K176" s="146"/>
      <c r="L176" s="146"/>
      <c r="M176" s="146"/>
      <c r="N176" s="146"/>
      <c r="O176" s="147"/>
    </row>
    <row r="177" spans="1:15" x14ac:dyDescent="0.25">
      <c r="A177" s="145"/>
      <c r="B177" s="146"/>
      <c r="C177" s="146"/>
      <c r="D177" s="146"/>
      <c r="E177" s="146"/>
      <c r="F177" s="146"/>
      <c r="G177" s="146"/>
      <c r="H177" s="146"/>
      <c r="I177" s="146"/>
      <c r="J177" s="146"/>
      <c r="K177" s="146"/>
      <c r="L177" s="146"/>
      <c r="M177" s="146"/>
      <c r="N177" s="146"/>
      <c r="O177" s="147"/>
    </row>
    <row r="178" spans="1:15" x14ac:dyDescent="0.25">
      <c r="A178" s="148"/>
      <c r="B178" s="146"/>
      <c r="C178" s="146"/>
      <c r="D178" s="146"/>
      <c r="E178" s="146"/>
      <c r="F178" s="146"/>
      <c r="G178" s="146"/>
      <c r="H178" s="146"/>
      <c r="I178" s="146"/>
      <c r="J178" s="146"/>
      <c r="K178" s="146"/>
      <c r="L178" s="146"/>
      <c r="M178" s="146"/>
      <c r="N178" s="146"/>
      <c r="O178" s="147"/>
    </row>
    <row r="179" spans="1:15" x14ac:dyDescent="0.25">
      <c r="A179" s="148"/>
      <c r="B179" s="146"/>
      <c r="C179" s="146"/>
      <c r="D179" s="146"/>
      <c r="E179" s="146"/>
      <c r="F179" s="146"/>
      <c r="G179" s="146"/>
      <c r="H179" s="146"/>
      <c r="I179" s="146"/>
      <c r="J179" s="146"/>
      <c r="K179" s="146"/>
      <c r="L179" s="146"/>
      <c r="M179" s="146"/>
      <c r="N179" s="146"/>
      <c r="O179" s="147"/>
    </row>
    <row r="180" spans="1:15" x14ac:dyDescent="0.25">
      <c r="A180" s="148"/>
      <c r="B180" s="146"/>
      <c r="C180" s="146"/>
      <c r="D180" s="146"/>
      <c r="E180" s="146"/>
      <c r="F180" s="146"/>
      <c r="G180" s="146"/>
      <c r="H180" s="146"/>
      <c r="I180" s="146"/>
      <c r="J180" s="146"/>
      <c r="K180" s="146"/>
      <c r="L180" s="146"/>
      <c r="M180" s="146"/>
      <c r="N180" s="146"/>
      <c r="O180" s="147"/>
    </row>
    <row r="181" spans="1:15" x14ac:dyDescent="0.25">
      <c r="A181" s="148"/>
      <c r="B181" s="146"/>
      <c r="C181" s="146"/>
      <c r="D181" s="146"/>
      <c r="E181" s="146"/>
      <c r="F181" s="146"/>
      <c r="G181" s="146"/>
      <c r="H181" s="146"/>
      <c r="I181" s="146"/>
      <c r="J181" s="146"/>
      <c r="K181" s="146"/>
      <c r="L181" s="146"/>
      <c r="M181" s="146"/>
      <c r="N181" s="146"/>
      <c r="O181" s="147"/>
    </row>
    <row r="182" spans="1:15" x14ac:dyDescent="0.25">
      <c r="A182" s="203"/>
      <c r="B182" s="204"/>
      <c r="C182" s="204"/>
      <c r="D182" s="204"/>
      <c r="E182" s="204"/>
      <c r="F182" s="204"/>
      <c r="G182" s="204"/>
      <c r="H182" s="204"/>
      <c r="I182" s="204"/>
      <c r="J182" s="204"/>
      <c r="K182" s="204"/>
      <c r="L182" s="204"/>
      <c r="M182" s="204"/>
      <c r="N182" s="204"/>
      <c r="O182" s="205"/>
    </row>
    <row r="183" spans="1:15" x14ac:dyDescent="0.25">
      <c r="A183" s="103" t="s">
        <v>65</v>
      </c>
      <c r="B183" s="150"/>
      <c r="C183" s="150"/>
      <c r="D183" s="150"/>
      <c r="E183" s="150"/>
      <c r="F183" s="130" t="s">
        <v>59</v>
      </c>
      <c r="G183" s="150"/>
      <c r="H183" s="130" t="s">
        <v>61</v>
      </c>
      <c r="I183" s="150"/>
      <c r="J183" s="130" t="s">
        <v>62</v>
      </c>
      <c r="K183" s="150"/>
      <c r="L183" s="130" t="s">
        <v>63</v>
      </c>
      <c r="M183" s="130"/>
      <c r="N183" s="217"/>
      <c r="O183" s="218"/>
    </row>
    <row r="184" spans="1:15" ht="41.25" customHeight="1" x14ac:dyDescent="0.25">
      <c r="A184" s="137" t="s">
        <v>112</v>
      </c>
      <c r="B184" s="138"/>
      <c r="C184" s="138"/>
      <c r="D184" s="138"/>
      <c r="E184" s="138"/>
      <c r="F184" s="149" t="s">
        <v>117</v>
      </c>
      <c r="G184" s="149"/>
      <c r="H184" s="52">
        <v>1</v>
      </c>
      <c r="I184" s="52"/>
      <c r="J184" s="52">
        <v>8.9</v>
      </c>
      <c r="K184" s="52"/>
      <c r="L184" s="219" t="s">
        <v>120</v>
      </c>
      <c r="M184" s="152"/>
      <c r="N184" s="152"/>
      <c r="O184" s="153"/>
    </row>
    <row r="185" spans="1:15" ht="54" customHeight="1" x14ac:dyDescent="0.25">
      <c r="A185" s="137" t="s">
        <v>113</v>
      </c>
      <c r="B185" s="138"/>
      <c r="C185" s="138"/>
      <c r="D185" s="138"/>
      <c r="E185" s="138"/>
      <c r="F185" s="149" t="s">
        <v>118</v>
      </c>
      <c r="G185" s="149"/>
      <c r="H185" s="52">
        <v>1</v>
      </c>
      <c r="I185" s="52"/>
      <c r="J185" s="52">
        <v>32</v>
      </c>
      <c r="K185" s="52"/>
      <c r="L185" s="151" t="s">
        <v>119</v>
      </c>
      <c r="M185" s="152"/>
      <c r="N185" s="152"/>
      <c r="O185" s="153"/>
    </row>
    <row r="186" spans="1:15" ht="80.25" customHeight="1" x14ac:dyDescent="0.25">
      <c r="A186" s="137" t="s">
        <v>114</v>
      </c>
      <c r="B186" s="138"/>
      <c r="C186" s="138"/>
      <c r="D186" s="138"/>
      <c r="E186" s="138"/>
      <c r="F186" s="149" t="s">
        <v>121</v>
      </c>
      <c r="G186" s="149"/>
      <c r="H186" s="52">
        <v>1</v>
      </c>
      <c r="I186" s="52"/>
      <c r="J186" s="52">
        <v>21</v>
      </c>
      <c r="K186" s="52"/>
      <c r="L186" s="151" t="s">
        <v>122</v>
      </c>
      <c r="M186" s="152"/>
      <c r="N186" s="152"/>
      <c r="O186" s="153"/>
    </row>
    <row r="187" spans="1:15" x14ac:dyDescent="0.25">
      <c r="A187" s="137" t="s">
        <v>115</v>
      </c>
      <c r="B187" s="138"/>
      <c r="C187" s="138"/>
      <c r="D187" s="138"/>
      <c r="E187" s="138"/>
      <c r="F187" s="52" t="s">
        <v>123</v>
      </c>
      <c r="G187" s="52"/>
      <c r="H187" s="52" t="s">
        <v>64</v>
      </c>
      <c r="I187" s="52"/>
      <c r="J187" s="52">
        <v>15</v>
      </c>
      <c r="K187" s="52"/>
      <c r="L187" s="154"/>
      <c r="M187" s="155"/>
      <c r="N187" s="52"/>
      <c r="O187" s="156"/>
    </row>
    <row r="188" spans="1:15" ht="26.25" customHeight="1" x14ac:dyDescent="0.25">
      <c r="A188" s="127" t="s">
        <v>116</v>
      </c>
      <c r="B188" s="215"/>
      <c r="C188" s="215"/>
      <c r="D188" s="215"/>
      <c r="E188" s="216"/>
      <c r="F188" s="52" t="s">
        <v>64</v>
      </c>
      <c r="G188" s="52"/>
      <c r="H188" s="52" t="s">
        <v>64</v>
      </c>
      <c r="I188" s="52"/>
      <c r="J188" s="52">
        <v>15</v>
      </c>
      <c r="K188" s="52"/>
      <c r="L188" s="154"/>
      <c r="M188" s="155"/>
      <c r="N188" s="52"/>
      <c r="O188" s="156"/>
    </row>
    <row r="189" spans="1:15" ht="26.25" customHeight="1" x14ac:dyDescent="0.25">
      <c r="A189" s="49" t="s">
        <v>128</v>
      </c>
      <c r="B189" s="50"/>
      <c r="C189" s="50"/>
      <c r="D189" s="50"/>
      <c r="E189" s="51"/>
      <c r="F189" s="52" t="s">
        <v>64</v>
      </c>
      <c r="G189" s="52"/>
      <c r="H189" s="52" t="s">
        <v>64</v>
      </c>
      <c r="I189" s="52"/>
      <c r="J189" s="53">
        <v>100</v>
      </c>
      <c r="K189" s="54"/>
      <c r="L189" s="55"/>
      <c r="M189" s="56"/>
      <c r="N189" s="56"/>
      <c r="O189" s="57"/>
    </row>
    <row r="190" spans="1:15" ht="26.25" customHeight="1" x14ac:dyDescent="0.25">
      <c r="A190" s="49" t="s">
        <v>124</v>
      </c>
      <c r="B190" s="50"/>
      <c r="C190" s="50"/>
      <c r="D190" s="50"/>
      <c r="E190" s="51"/>
      <c r="F190" s="53" t="s">
        <v>125</v>
      </c>
      <c r="G190" s="54"/>
      <c r="H190" s="53">
        <v>1</v>
      </c>
      <c r="I190" s="54"/>
      <c r="J190" s="53">
        <v>12</v>
      </c>
      <c r="K190" s="54"/>
      <c r="L190" s="55"/>
      <c r="M190" s="56"/>
      <c r="N190" s="56"/>
      <c r="O190" s="57"/>
    </row>
    <row r="191" spans="1:15" ht="26.25" customHeight="1" x14ac:dyDescent="0.25">
      <c r="A191" s="49" t="s">
        <v>126</v>
      </c>
      <c r="B191" s="50"/>
      <c r="C191" s="50"/>
      <c r="D191" s="50"/>
      <c r="E191" s="51"/>
      <c r="F191" s="52" t="s">
        <v>64</v>
      </c>
      <c r="G191" s="52"/>
      <c r="H191" s="52" t="s">
        <v>64</v>
      </c>
      <c r="I191" s="52"/>
      <c r="J191" s="53">
        <v>50</v>
      </c>
      <c r="K191" s="54"/>
      <c r="L191" s="55"/>
      <c r="M191" s="56"/>
      <c r="N191" s="56"/>
      <c r="O191" s="57"/>
    </row>
    <row r="192" spans="1:15" ht="16.5" customHeight="1" x14ac:dyDescent="0.25">
      <c r="A192" s="159" t="s">
        <v>60</v>
      </c>
      <c r="B192" s="160"/>
      <c r="C192" s="160"/>
      <c r="D192" s="160"/>
      <c r="E192" s="161"/>
      <c r="F192" s="130" t="s">
        <v>64</v>
      </c>
      <c r="G192" s="150"/>
      <c r="H192" s="130" t="s">
        <v>64</v>
      </c>
      <c r="I192" s="150"/>
      <c r="J192" s="130">
        <f>SUM(J184:K191)</f>
        <v>253.9</v>
      </c>
      <c r="K192" s="150"/>
      <c r="L192" s="157"/>
      <c r="M192" s="157"/>
      <c r="N192" s="150"/>
      <c r="O192" s="158"/>
    </row>
    <row r="193" spans="1:15" x14ac:dyDescent="0.25">
      <c r="A193" s="142" t="s">
        <v>127</v>
      </c>
      <c r="B193" s="143"/>
      <c r="C193" s="143"/>
      <c r="D193" s="143"/>
      <c r="E193" s="143"/>
      <c r="F193" s="143"/>
      <c r="G193" s="143"/>
      <c r="H193" s="143"/>
      <c r="I193" s="143"/>
      <c r="J193" s="143"/>
      <c r="K193" s="143"/>
      <c r="L193" s="143"/>
      <c r="M193" s="143"/>
      <c r="N193" s="143"/>
      <c r="O193" s="144"/>
    </row>
    <row r="194" spans="1:15" x14ac:dyDescent="0.25">
      <c r="A194" s="145"/>
      <c r="B194" s="146"/>
      <c r="C194" s="146"/>
      <c r="D194" s="146"/>
      <c r="E194" s="146"/>
      <c r="F194" s="146"/>
      <c r="G194" s="146"/>
      <c r="H194" s="146"/>
      <c r="I194" s="146"/>
      <c r="J194" s="146"/>
      <c r="K194" s="146"/>
      <c r="L194" s="146"/>
      <c r="M194" s="146"/>
      <c r="N194" s="146"/>
      <c r="O194" s="147"/>
    </row>
    <row r="195" spans="1:15" x14ac:dyDescent="0.25">
      <c r="A195" s="145"/>
      <c r="B195" s="146"/>
      <c r="C195" s="146"/>
      <c r="D195" s="146"/>
      <c r="E195" s="146"/>
      <c r="F195" s="146"/>
      <c r="G195" s="146"/>
      <c r="H195" s="146"/>
      <c r="I195" s="146"/>
      <c r="J195" s="146"/>
      <c r="K195" s="146"/>
      <c r="L195" s="146"/>
      <c r="M195" s="146"/>
      <c r="N195" s="146"/>
      <c r="O195" s="147"/>
    </row>
    <row r="196" spans="1:15" x14ac:dyDescent="0.25">
      <c r="A196" s="145"/>
      <c r="B196" s="146"/>
      <c r="C196" s="146"/>
      <c r="D196" s="146"/>
      <c r="E196" s="146"/>
      <c r="F196" s="146"/>
      <c r="G196" s="146"/>
      <c r="H196" s="146"/>
      <c r="I196" s="146"/>
      <c r="J196" s="146"/>
      <c r="K196" s="146"/>
      <c r="L196" s="146"/>
      <c r="M196" s="146"/>
      <c r="N196" s="146"/>
      <c r="O196" s="147"/>
    </row>
    <row r="197" spans="1:15" x14ac:dyDescent="0.25">
      <c r="A197" s="145"/>
      <c r="B197" s="146"/>
      <c r="C197" s="146"/>
      <c r="D197" s="146"/>
      <c r="E197" s="146"/>
      <c r="F197" s="146"/>
      <c r="G197" s="146"/>
      <c r="H197" s="146"/>
      <c r="I197" s="146"/>
      <c r="J197" s="146"/>
      <c r="K197" s="146"/>
      <c r="L197" s="146"/>
      <c r="M197" s="146"/>
      <c r="N197" s="146"/>
      <c r="O197" s="147"/>
    </row>
    <row r="198" spans="1:15" x14ac:dyDescent="0.25">
      <c r="A198" s="148"/>
      <c r="B198" s="146"/>
      <c r="C198" s="146"/>
      <c r="D198" s="146"/>
      <c r="E198" s="146"/>
      <c r="F198" s="146"/>
      <c r="G198" s="146"/>
      <c r="H198" s="146"/>
      <c r="I198" s="146"/>
      <c r="J198" s="146"/>
      <c r="K198" s="146"/>
      <c r="L198" s="146"/>
      <c r="M198" s="146"/>
      <c r="N198" s="146"/>
      <c r="O198" s="147"/>
    </row>
    <row r="199" spans="1:15" x14ac:dyDescent="0.25">
      <c r="A199" s="148"/>
      <c r="B199" s="146"/>
      <c r="C199" s="146"/>
      <c r="D199" s="146"/>
      <c r="E199" s="146"/>
      <c r="F199" s="146"/>
      <c r="G199" s="146"/>
      <c r="H199" s="146"/>
      <c r="I199" s="146"/>
      <c r="J199" s="146"/>
      <c r="K199" s="146"/>
      <c r="L199" s="146"/>
      <c r="M199" s="146"/>
      <c r="N199" s="146"/>
      <c r="O199" s="147"/>
    </row>
    <row r="200" spans="1:15" x14ac:dyDescent="0.25">
      <c r="A200" s="103" t="s">
        <v>67</v>
      </c>
      <c r="B200" s="104"/>
      <c r="C200" s="104"/>
      <c r="D200" s="104"/>
      <c r="E200" s="104"/>
      <c r="F200" s="130" t="s">
        <v>68</v>
      </c>
      <c r="G200" s="104"/>
      <c r="H200" s="130" t="s">
        <v>69</v>
      </c>
      <c r="I200" s="104"/>
      <c r="J200" s="130" t="s">
        <v>70</v>
      </c>
      <c r="K200" s="104"/>
      <c r="L200" s="104"/>
      <c r="M200" s="104"/>
      <c r="N200" s="104"/>
      <c r="O200" s="139"/>
    </row>
    <row r="201" spans="1:15" ht="45.75" customHeight="1" x14ac:dyDescent="0.25">
      <c r="A201" s="137" t="s">
        <v>129</v>
      </c>
      <c r="B201" s="138"/>
      <c r="C201" s="138"/>
      <c r="D201" s="138"/>
      <c r="E201" s="138"/>
      <c r="F201" s="52" t="s">
        <v>71</v>
      </c>
      <c r="G201" s="140"/>
      <c r="H201" s="52" t="s">
        <v>72</v>
      </c>
      <c r="I201" s="140"/>
      <c r="J201" s="52" t="s">
        <v>130</v>
      </c>
      <c r="K201" s="140"/>
      <c r="L201" s="140"/>
      <c r="M201" s="140"/>
      <c r="N201" s="140"/>
      <c r="O201" s="141"/>
    </row>
    <row r="202" spans="1:15" ht="42" customHeight="1" x14ac:dyDescent="0.25">
      <c r="A202" s="137" t="s">
        <v>131</v>
      </c>
      <c r="B202" s="138"/>
      <c r="C202" s="138"/>
      <c r="D202" s="138"/>
      <c r="E202" s="138"/>
      <c r="F202" s="52" t="s">
        <v>132</v>
      </c>
      <c r="G202" s="140"/>
      <c r="H202" s="52" t="s">
        <v>133</v>
      </c>
      <c r="I202" s="140"/>
      <c r="J202" s="52" t="s">
        <v>134</v>
      </c>
      <c r="K202" s="140"/>
      <c r="L202" s="140"/>
      <c r="M202" s="140"/>
      <c r="N202" s="140"/>
      <c r="O202" s="141"/>
    </row>
    <row r="203" spans="1:15" ht="47.25" customHeight="1" x14ac:dyDescent="0.25">
      <c r="A203" s="137" t="s">
        <v>135</v>
      </c>
      <c r="B203" s="138"/>
      <c r="C203" s="138"/>
      <c r="D203" s="138"/>
      <c r="E203" s="138"/>
      <c r="F203" s="52" t="s">
        <v>132</v>
      </c>
      <c r="G203" s="140"/>
      <c r="H203" s="52" t="s">
        <v>137</v>
      </c>
      <c r="I203" s="140"/>
      <c r="J203" s="52" t="s">
        <v>136</v>
      </c>
      <c r="K203" s="140"/>
      <c r="L203" s="140"/>
      <c r="M203" s="140"/>
      <c r="N203" s="140"/>
      <c r="O203" s="141"/>
    </row>
    <row r="204" spans="1:15" x14ac:dyDescent="0.25">
      <c r="A204" s="137" t="s">
        <v>102</v>
      </c>
      <c r="B204" s="138"/>
      <c r="C204" s="138"/>
      <c r="D204" s="138"/>
      <c r="E204" s="138"/>
      <c r="F204" s="52" t="s">
        <v>72</v>
      </c>
      <c r="G204" s="140"/>
      <c r="H204" s="52" t="s">
        <v>73</v>
      </c>
      <c r="I204" s="140"/>
      <c r="J204" s="52" t="s">
        <v>103</v>
      </c>
      <c r="K204" s="140"/>
      <c r="L204" s="140"/>
      <c r="M204" s="140"/>
      <c r="N204" s="140"/>
      <c r="O204" s="141"/>
    </row>
    <row r="205" spans="1:15" x14ac:dyDescent="0.25">
      <c r="A205" s="137" t="s">
        <v>138</v>
      </c>
      <c r="B205" s="138"/>
      <c r="C205" s="138"/>
      <c r="D205" s="138"/>
      <c r="E205" s="138"/>
      <c r="F205" s="52" t="s">
        <v>73</v>
      </c>
      <c r="G205" s="140"/>
      <c r="H205" s="52" t="s">
        <v>74</v>
      </c>
      <c r="I205" s="140"/>
      <c r="J205" s="52" t="s">
        <v>104</v>
      </c>
      <c r="K205" s="140"/>
      <c r="L205" s="140"/>
      <c r="M205" s="140"/>
      <c r="N205" s="140"/>
      <c r="O205" s="141"/>
    </row>
    <row r="206" spans="1:15" ht="16.5" thickBot="1" x14ac:dyDescent="0.3">
      <c r="A206" s="115" t="s">
        <v>139</v>
      </c>
      <c r="B206" s="116"/>
      <c r="C206" s="116"/>
      <c r="D206" s="116"/>
      <c r="E206" s="116"/>
      <c r="F206" s="117" t="s">
        <v>75</v>
      </c>
      <c r="G206" s="118"/>
      <c r="H206" s="117" t="s">
        <v>64</v>
      </c>
      <c r="I206" s="118"/>
      <c r="J206" s="117" t="s">
        <v>105</v>
      </c>
      <c r="K206" s="118"/>
      <c r="L206" s="118"/>
      <c r="M206" s="118"/>
      <c r="N206" s="118"/>
      <c r="O206" s="119"/>
    </row>
    <row r="207" spans="1:15" ht="15" customHeight="1" thickBot="1" x14ac:dyDescent="0.3">
      <c r="A207" s="99" t="s">
        <v>76</v>
      </c>
      <c r="B207" s="100"/>
      <c r="C207" s="100"/>
      <c r="D207" s="100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2"/>
    </row>
    <row r="208" spans="1:15" x14ac:dyDescent="0.25">
      <c r="A208" s="96" t="s">
        <v>78</v>
      </c>
      <c r="B208" s="97"/>
      <c r="C208" s="97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8"/>
    </row>
    <row r="209" spans="1:15" ht="40.5" customHeight="1" x14ac:dyDescent="0.25">
      <c r="A209" s="124" t="s">
        <v>95</v>
      </c>
      <c r="B209" s="125"/>
      <c r="C209" s="125"/>
      <c r="D209" s="125"/>
      <c r="E209" s="126"/>
      <c r="F209" s="132" t="s">
        <v>141</v>
      </c>
      <c r="G209" s="133"/>
      <c r="H209" s="133"/>
      <c r="I209" s="130" t="s">
        <v>142</v>
      </c>
      <c r="J209" s="130"/>
      <c r="K209" s="130"/>
      <c r="L209" s="134" t="s">
        <v>143</v>
      </c>
      <c r="M209" s="134"/>
      <c r="N209" s="130" t="s">
        <v>77</v>
      </c>
      <c r="O209" s="131"/>
    </row>
    <row r="210" spans="1:15" ht="15.75" customHeight="1" x14ac:dyDescent="0.25">
      <c r="A210" s="127" t="str">
        <f>A153</f>
        <v>Замена дисплея/тачскрина</v>
      </c>
      <c r="B210" s="128"/>
      <c r="C210" s="128"/>
      <c r="D210" s="128"/>
      <c r="E210" s="129"/>
      <c r="F210" s="135">
        <v>500</v>
      </c>
      <c r="G210" s="136"/>
      <c r="H210" s="136"/>
      <c r="I210" s="43">
        <v>50</v>
      </c>
      <c r="J210" s="43"/>
      <c r="K210" s="43"/>
      <c r="L210" s="45">
        <v>1200</v>
      </c>
      <c r="M210" s="46"/>
      <c r="N210" s="120">
        <f>F210+I210+L210</f>
        <v>1750</v>
      </c>
      <c r="O210" s="121"/>
    </row>
    <row r="211" spans="1:15" ht="15.75" customHeight="1" x14ac:dyDescent="0.25">
      <c r="A211" s="127" t="str">
        <f>A154</f>
        <v>Замена аккумулятора</v>
      </c>
      <c r="B211" s="128"/>
      <c r="C211" s="128"/>
      <c r="D211" s="128"/>
      <c r="E211" s="129"/>
      <c r="F211" s="135">
        <v>500</v>
      </c>
      <c r="G211" s="136"/>
      <c r="H211" s="136"/>
      <c r="I211" s="43">
        <v>50</v>
      </c>
      <c r="J211" s="43"/>
      <c r="K211" s="43"/>
      <c r="L211" s="45">
        <v>700</v>
      </c>
      <c r="M211" s="46"/>
      <c r="N211" s="122">
        <f>F211+I211+L211</f>
        <v>1250</v>
      </c>
      <c r="O211" s="123"/>
    </row>
    <row r="212" spans="1:15" ht="15.75" customHeight="1" thickBot="1" x14ac:dyDescent="0.3">
      <c r="A212" s="110" t="str">
        <f>A155</f>
        <v>Сложный ремонт (логика, пайка)</v>
      </c>
      <c r="B212" s="111"/>
      <c r="C212" s="111"/>
      <c r="D212" s="111"/>
      <c r="E212" s="112"/>
      <c r="F212" s="113">
        <v>500</v>
      </c>
      <c r="G212" s="114"/>
      <c r="H212" s="114"/>
      <c r="I212" s="44">
        <v>100</v>
      </c>
      <c r="J212" s="44"/>
      <c r="K212" s="44"/>
      <c r="L212" s="47">
        <v>1000</v>
      </c>
      <c r="M212" s="48"/>
      <c r="N212" s="108">
        <f>F212+I212+L212</f>
        <v>1600</v>
      </c>
      <c r="O212" s="109"/>
    </row>
    <row r="213" spans="1:15" x14ac:dyDescent="0.25">
      <c r="A213" s="105" t="s">
        <v>93</v>
      </c>
      <c r="B213" s="106"/>
      <c r="C213" s="106"/>
      <c r="D213" s="106"/>
      <c r="E213" s="106"/>
      <c r="F213" s="106"/>
      <c r="G213" s="106"/>
      <c r="H213" s="106"/>
      <c r="I213" s="106"/>
      <c r="J213" s="106"/>
      <c r="K213" s="106"/>
      <c r="L213" s="106"/>
      <c r="M213" s="106"/>
      <c r="N213" s="106"/>
      <c r="O213" s="107"/>
    </row>
    <row r="214" spans="1:15" x14ac:dyDescent="0.25">
      <c r="A214" s="103" t="s">
        <v>44</v>
      </c>
      <c r="B214" s="104"/>
      <c r="C214" s="104"/>
      <c r="D214" s="15" t="s">
        <v>45</v>
      </c>
      <c r="E214" s="15" t="s">
        <v>46</v>
      </c>
      <c r="F214" s="15" t="s">
        <v>47</v>
      </c>
      <c r="G214" s="15" t="s">
        <v>48</v>
      </c>
      <c r="H214" s="15" t="s">
        <v>49</v>
      </c>
      <c r="I214" s="15" t="s">
        <v>50</v>
      </c>
      <c r="J214" s="15" t="s">
        <v>51</v>
      </c>
      <c r="K214" s="15" t="s">
        <v>52</v>
      </c>
      <c r="L214" s="15" t="s">
        <v>53</v>
      </c>
      <c r="M214" s="15" t="s">
        <v>54</v>
      </c>
      <c r="N214" s="15" t="s">
        <v>55</v>
      </c>
      <c r="O214" s="16" t="s">
        <v>56</v>
      </c>
    </row>
    <row r="215" spans="1:15" x14ac:dyDescent="0.25">
      <c r="A215" s="83" t="str">
        <f>CONCATENATE("Себестоимость"," ",A153)</f>
        <v>Себестоимость Замена дисплея/тачскрина</v>
      </c>
      <c r="B215" s="84"/>
      <c r="C215" s="84"/>
      <c r="D215" s="21">
        <f t="shared" ref="D215:O215" si="4">D168*$N210/1000</f>
        <v>22.75</v>
      </c>
      <c r="E215" s="21">
        <f t="shared" si="4"/>
        <v>17.5</v>
      </c>
      <c r="F215" s="21">
        <f t="shared" si="4"/>
        <v>21</v>
      </c>
      <c r="G215" s="21">
        <f t="shared" si="4"/>
        <v>19.25</v>
      </c>
      <c r="H215" s="21">
        <f t="shared" si="4"/>
        <v>12.25</v>
      </c>
      <c r="I215" s="21">
        <f t="shared" si="4"/>
        <v>28</v>
      </c>
      <c r="J215" s="21">
        <f t="shared" si="4"/>
        <v>35</v>
      </c>
      <c r="K215" s="21">
        <f t="shared" si="4"/>
        <v>31.5</v>
      </c>
      <c r="L215" s="21">
        <f t="shared" si="4"/>
        <v>31.5</v>
      </c>
      <c r="M215" s="21">
        <f t="shared" si="4"/>
        <v>36.75</v>
      </c>
      <c r="N215" s="21">
        <f t="shared" si="4"/>
        <v>57.75</v>
      </c>
      <c r="O215" s="22">
        <f t="shared" si="4"/>
        <v>73.5</v>
      </c>
    </row>
    <row r="216" spans="1:15" ht="15.75" customHeight="1" x14ac:dyDescent="0.25">
      <c r="A216" s="83" t="str">
        <f>CONCATENATE("Себестоимость"," ",A154)</f>
        <v>Себестоимость Замена аккумулятора</v>
      </c>
      <c r="B216" s="84"/>
      <c r="C216" s="84"/>
      <c r="D216" s="21">
        <f t="shared" ref="D216:O216" si="5">D169*$N211/1000</f>
        <v>2.5</v>
      </c>
      <c r="E216" s="21">
        <f t="shared" si="5"/>
        <v>6.25</v>
      </c>
      <c r="F216" s="21">
        <f t="shared" si="5"/>
        <v>6.25</v>
      </c>
      <c r="G216" s="21">
        <f t="shared" si="5"/>
        <v>7.5</v>
      </c>
      <c r="H216" s="21">
        <f t="shared" si="5"/>
        <v>8.75</v>
      </c>
      <c r="I216" s="21">
        <f t="shared" si="5"/>
        <v>8.75</v>
      </c>
      <c r="J216" s="21">
        <f t="shared" si="5"/>
        <v>11.25</v>
      </c>
      <c r="K216" s="21">
        <f t="shared" si="5"/>
        <v>15</v>
      </c>
      <c r="L216" s="21">
        <f t="shared" si="5"/>
        <v>16.25</v>
      </c>
      <c r="M216" s="21">
        <f t="shared" si="5"/>
        <v>18.75</v>
      </c>
      <c r="N216" s="21">
        <f t="shared" si="5"/>
        <v>8.75</v>
      </c>
      <c r="O216" s="22">
        <f t="shared" si="5"/>
        <v>3.75</v>
      </c>
    </row>
    <row r="217" spans="1:15" ht="15.75" customHeight="1" x14ac:dyDescent="0.25">
      <c r="A217" s="83" t="str">
        <f>CONCATENATE("Себестоимость"," ",A155)</f>
        <v>Себестоимость Сложный ремонт (логика, пайка)</v>
      </c>
      <c r="B217" s="84"/>
      <c r="C217" s="84"/>
      <c r="D217" s="21">
        <f t="shared" ref="D217:O217" si="6">D170*$N212/1000</f>
        <v>3.2</v>
      </c>
      <c r="E217" s="21">
        <f t="shared" si="6"/>
        <v>3.2</v>
      </c>
      <c r="F217" s="21">
        <f t="shared" si="6"/>
        <v>3.2</v>
      </c>
      <c r="G217" s="21">
        <f t="shared" si="6"/>
        <v>4.8</v>
      </c>
      <c r="H217" s="21">
        <f t="shared" si="6"/>
        <v>16</v>
      </c>
      <c r="I217" s="21">
        <f t="shared" si="6"/>
        <v>4.8</v>
      </c>
      <c r="J217" s="21">
        <f t="shared" si="6"/>
        <v>6.4</v>
      </c>
      <c r="K217" s="21">
        <f t="shared" si="6"/>
        <v>16</v>
      </c>
      <c r="L217" s="21">
        <f t="shared" si="6"/>
        <v>22.4</v>
      </c>
      <c r="M217" s="21">
        <f t="shared" si="6"/>
        <v>22.4</v>
      </c>
      <c r="N217" s="21">
        <f t="shared" si="6"/>
        <v>24</v>
      </c>
      <c r="O217" s="22">
        <f t="shared" si="6"/>
        <v>24</v>
      </c>
    </row>
    <row r="218" spans="1:15" ht="16.5" thickBot="1" x14ac:dyDescent="0.3">
      <c r="A218" s="94" t="s">
        <v>79</v>
      </c>
      <c r="B218" s="95"/>
      <c r="C218" s="95"/>
      <c r="D218" s="23">
        <f t="shared" ref="D218:O218" si="7">SUM(D215:D217)</f>
        <v>28.45</v>
      </c>
      <c r="E218" s="23">
        <f t="shared" si="7"/>
        <v>26.95</v>
      </c>
      <c r="F218" s="23">
        <f t="shared" si="7"/>
        <v>30.45</v>
      </c>
      <c r="G218" s="23">
        <f t="shared" si="7"/>
        <v>31.55</v>
      </c>
      <c r="H218" s="23">
        <f t="shared" si="7"/>
        <v>37</v>
      </c>
      <c r="I218" s="23">
        <f t="shared" si="7"/>
        <v>41.55</v>
      </c>
      <c r="J218" s="23">
        <f t="shared" si="7"/>
        <v>52.65</v>
      </c>
      <c r="K218" s="23">
        <f t="shared" si="7"/>
        <v>62.5</v>
      </c>
      <c r="L218" s="23">
        <f t="shared" si="7"/>
        <v>70.150000000000006</v>
      </c>
      <c r="M218" s="23">
        <f t="shared" si="7"/>
        <v>77.900000000000006</v>
      </c>
      <c r="N218" s="23">
        <f t="shared" si="7"/>
        <v>90.5</v>
      </c>
      <c r="O218" s="24">
        <f t="shared" si="7"/>
        <v>101.25</v>
      </c>
    </row>
    <row r="219" spans="1:15" ht="16.5" thickBot="1" x14ac:dyDescent="0.3">
      <c r="A219" s="99" t="s">
        <v>80</v>
      </c>
      <c r="B219" s="100"/>
      <c r="C219" s="100"/>
      <c r="D219" s="100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2"/>
    </row>
    <row r="220" spans="1:15" ht="30" customHeight="1" thickBot="1" x14ac:dyDescent="0.3">
      <c r="A220" s="96" t="s">
        <v>94</v>
      </c>
      <c r="B220" s="97"/>
      <c r="C220" s="97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8"/>
    </row>
    <row r="221" spans="1:15" x14ac:dyDescent="0.25">
      <c r="A221" s="81" t="s">
        <v>44</v>
      </c>
      <c r="B221" s="82"/>
      <c r="C221" s="82"/>
      <c r="D221" s="25" t="s">
        <v>45</v>
      </c>
      <c r="E221" s="25" t="s">
        <v>46</v>
      </c>
      <c r="F221" s="25" t="s">
        <v>47</v>
      </c>
      <c r="G221" s="25" t="s">
        <v>48</v>
      </c>
      <c r="H221" s="25" t="s">
        <v>49</v>
      </c>
      <c r="I221" s="25" t="s">
        <v>50</v>
      </c>
      <c r="J221" s="25" t="s">
        <v>51</v>
      </c>
      <c r="K221" s="25" t="s">
        <v>52</v>
      </c>
      <c r="L221" s="25" t="s">
        <v>53</v>
      </c>
      <c r="M221" s="25" t="s">
        <v>54</v>
      </c>
      <c r="N221" s="25" t="s">
        <v>55</v>
      </c>
      <c r="O221" s="26" t="s">
        <v>56</v>
      </c>
    </row>
    <row r="222" spans="1:15" x14ac:dyDescent="0.25">
      <c r="A222" s="83" t="s">
        <v>99</v>
      </c>
      <c r="B222" s="84"/>
      <c r="C222" s="84"/>
      <c r="D222" s="21">
        <f t="shared" ref="D222:O222" si="8">D171</f>
        <v>43.5</v>
      </c>
      <c r="E222" s="21">
        <f t="shared" si="8"/>
        <v>42</v>
      </c>
      <c r="F222" s="21">
        <f t="shared" si="8"/>
        <v>47</v>
      </c>
      <c r="G222" s="21">
        <f t="shared" si="8"/>
        <v>50</v>
      </c>
      <c r="H222" s="21">
        <f t="shared" si="8"/>
        <v>66.5</v>
      </c>
      <c r="I222" s="21">
        <f t="shared" si="8"/>
        <v>64.5</v>
      </c>
      <c r="J222" s="21">
        <f t="shared" si="8"/>
        <v>82</v>
      </c>
      <c r="K222" s="21">
        <f t="shared" si="8"/>
        <v>104</v>
      </c>
      <c r="L222" s="21">
        <f t="shared" si="8"/>
        <v>120</v>
      </c>
      <c r="M222" s="21">
        <f t="shared" si="8"/>
        <v>131.5</v>
      </c>
      <c r="N222" s="21">
        <f t="shared" si="8"/>
        <v>149</v>
      </c>
      <c r="O222" s="22">
        <f t="shared" si="8"/>
        <v>163.5</v>
      </c>
    </row>
    <row r="223" spans="1:15" x14ac:dyDescent="0.25">
      <c r="A223" s="83" t="s">
        <v>100</v>
      </c>
      <c r="B223" s="84"/>
      <c r="C223" s="84"/>
      <c r="D223" s="21">
        <f>D218</f>
        <v>28.45</v>
      </c>
      <c r="E223" s="21">
        <f t="shared" ref="E223:O223" si="9">E218</f>
        <v>26.95</v>
      </c>
      <c r="F223" s="21">
        <f t="shared" si="9"/>
        <v>30.45</v>
      </c>
      <c r="G223" s="21">
        <f t="shared" si="9"/>
        <v>31.55</v>
      </c>
      <c r="H223" s="21">
        <f t="shared" si="9"/>
        <v>37</v>
      </c>
      <c r="I223" s="21">
        <f t="shared" si="9"/>
        <v>41.55</v>
      </c>
      <c r="J223" s="21">
        <f t="shared" si="9"/>
        <v>52.65</v>
      </c>
      <c r="K223" s="21">
        <f t="shared" si="9"/>
        <v>62.5</v>
      </c>
      <c r="L223" s="21">
        <f t="shared" si="9"/>
        <v>70.150000000000006</v>
      </c>
      <c r="M223" s="21">
        <f t="shared" si="9"/>
        <v>77.900000000000006</v>
      </c>
      <c r="N223" s="21">
        <f t="shared" si="9"/>
        <v>90.5</v>
      </c>
      <c r="O223" s="22">
        <f t="shared" si="9"/>
        <v>101.25</v>
      </c>
    </row>
    <row r="224" spans="1:15" x14ac:dyDescent="0.25">
      <c r="A224" s="83" t="s">
        <v>81</v>
      </c>
      <c r="B224" s="84"/>
      <c r="C224" s="84"/>
      <c r="D224" s="37">
        <v>15</v>
      </c>
      <c r="E224" s="37">
        <v>15</v>
      </c>
      <c r="F224" s="37">
        <v>15</v>
      </c>
      <c r="G224" s="37">
        <v>15</v>
      </c>
      <c r="H224" s="37">
        <v>15</v>
      </c>
      <c r="I224" s="37">
        <v>15</v>
      </c>
      <c r="J224" s="37">
        <v>15</v>
      </c>
      <c r="K224" s="37">
        <v>15</v>
      </c>
      <c r="L224" s="37">
        <v>15</v>
      </c>
      <c r="M224" s="37">
        <v>15</v>
      </c>
      <c r="N224" s="37">
        <v>15</v>
      </c>
      <c r="O224" s="37">
        <v>15</v>
      </c>
    </row>
    <row r="225" spans="1:40" x14ac:dyDescent="0.25">
      <c r="A225" s="83" t="s">
        <v>101</v>
      </c>
      <c r="B225" s="84"/>
      <c r="C225" s="84"/>
      <c r="D225" s="39">
        <f>15</f>
        <v>15</v>
      </c>
      <c r="E225" s="39">
        <v>15</v>
      </c>
      <c r="F225" s="39">
        <v>10</v>
      </c>
      <c r="G225" s="39">
        <v>5</v>
      </c>
      <c r="H225" s="39">
        <v>5</v>
      </c>
      <c r="I225" s="39">
        <v>5</v>
      </c>
      <c r="J225" s="39">
        <v>5</v>
      </c>
      <c r="K225" s="39">
        <v>5</v>
      </c>
      <c r="L225" s="39">
        <v>5</v>
      </c>
      <c r="M225" s="39">
        <v>3</v>
      </c>
      <c r="N225" s="39">
        <v>3</v>
      </c>
      <c r="O225" s="40">
        <v>3</v>
      </c>
    </row>
    <row r="226" spans="1:40" ht="16.5" thickBot="1" x14ac:dyDescent="0.3">
      <c r="A226" s="85" t="s">
        <v>82</v>
      </c>
      <c r="B226" s="86"/>
      <c r="C226" s="86"/>
      <c r="D226" s="39">
        <f t="shared" ref="D226:O226" si="10">D222*0.06</f>
        <v>2.61</v>
      </c>
      <c r="E226" s="39">
        <f t="shared" si="10"/>
        <v>2.52</v>
      </c>
      <c r="F226" s="39">
        <f t="shared" si="10"/>
        <v>2.82</v>
      </c>
      <c r="G226" s="39">
        <f t="shared" si="10"/>
        <v>3</v>
      </c>
      <c r="H226" s="39">
        <f t="shared" si="10"/>
        <v>3.9899999999999998</v>
      </c>
      <c r="I226" s="39">
        <f t="shared" si="10"/>
        <v>3.8699999999999997</v>
      </c>
      <c r="J226" s="39">
        <f t="shared" si="10"/>
        <v>4.92</v>
      </c>
      <c r="K226" s="39">
        <f t="shared" si="10"/>
        <v>6.24</v>
      </c>
      <c r="L226" s="39">
        <f t="shared" si="10"/>
        <v>7.1999999999999993</v>
      </c>
      <c r="M226" s="39">
        <f t="shared" si="10"/>
        <v>7.89</v>
      </c>
      <c r="N226" s="39">
        <f t="shared" si="10"/>
        <v>8.94</v>
      </c>
      <c r="O226" s="40">
        <f t="shared" si="10"/>
        <v>9.81</v>
      </c>
    </row>
    <row r="227" spans="1:40" ht="16.5" thickBot="1" x14ac:dyDescent="0.3">
      <c r="A227" s="87" t="s">
        <v>83</v>
      </c>
      <c r="B227" s="88"/>
      <c r="C227" s="88"/>
      <c r="D227" s="29">
        <f>D222-D223-D224-D225-D226</f>
        <v>-17.559999999999999</v>
      </c>
      <c r="E227" s="29">
        <f t="shared" ref="E227:O227" si="11">E222-E223-E224-E225-E226</f>
        <v>-17.47</v>
      </c>
      <c r="F227" s="29">
        <f t="shared" si="11"/>
        <v>-11.27</v>
      </c>
      <c r="G227" s="29">
        <f t="shared" si="11"/>
        <v>-4.5500000000000007</v>
      </c>
      <c r="H227" s="29">
        <f t="shared" si="11"/>
        <v>5.51</v>
      </c>
      <c r="I227" s="29">
        <f t="shared" si="11"/>
        <v>-0.91999999999999682</v>
      </c>
      <c r="J227" s="29">
        <f t="shared" si="11"/>
        <v>4.4300000000000015</v>
      </c>
      <c r="K227" s="29">
        <f t="shared" si="11"/>
        <v>15.26</v>
      </c>
      <c r="L227" s="29">
        <f t="shared" si="11"/>
        <v>22.649999999999995</v>
      </c>
      <c r="M227" s="29">
        <f t="shared" si="11"/>
        <v>27.709999999999994</v>
      </c>
      <c r="N227" s="29">
        <f t="shared" si="11"/>
        <v>31.560000000000002</v>
      </c>
      <c r="O227" s="29">
        <f t="shared" si="11"/>
        <v>34.44</v>
      </c>
    </row>
    <row r="228" spans="1:40" x14ac:dyDescent="0.25">
      <c r="A228" s="89"/>
      <c r="B228" s="90"/>
      <c r="C228" s="90"/>
      <c r="D228" s="90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1"/>
    </row>
    <row r="229" spans="1:40" x14ac:dyDescent="0.25">
      <c r="A229" s="83" t="s">
        <v>84</v>
      </c>
      <c r="B229" s="84"/>
      <c r="C229" s="84"/>
      <c r="D229" s="21">
        <f>D227</f>
        <v>-17.559999999999999</v>
      </c>
      <c r="E229" s="21">
        <f t="shared" ref="E229:O229" si="12">E227</f>
        <v>-17.47</v>
      </c>
      <c r="F229" s="21">
        <f t="shared" si="12"/>
        <v>-11.27</v>
      </c>
      <c r="G229" s="21">
        <f t="shared" si="12"/>
        <v>-4.5500000000000007</v>
      </c>
      <c r="H229" s="21">
        <f t="shared" si="12"/>
        <v>5.51</v>
      </c>
      <c r="I229" s="21">
        <f t="shared" si="12"/>
        <v>-0.91999999999999682</v>
      </c>
      <c r="J229" s="21">
        <f t="shared" si="12"/>
        <v>4.4300000000000015</v>
      </c>
      <c r="K229" s="21">
        <f t="shared" si="12"/>
        <v>15.26</v>
      </c>
      <c r="L229" s="21">
        <f t="shared" si="12"/>
        <v>22.649999999999995</v>
      </c>
      <c r="M229" s="21">
        <f t="shared" si="12"/>
        <v>27.709999999999994</v>
      </c>
      <c r="N229" s="21">
        <f t="shared" si="12"/>
        <v>31.560000000000002</v>
      </c>
      <c r="O229" s="22">
        <f t="shared" si="12"/>
        <v>34.44</v>
      </c>
    </row>
    <row r="230" spans="1:40" ht="16.5" thickBot="1" x14ac:dyDescent="0.3">
      <c r="A230" s="85" t="s">
        <v>85</v>
      </c>
      <c r="B230" s="86"/>
      <c r="C230" s="86"/>
      <c r="D230" s="27">
        <f>-10-J192</f>
        <v>-263.89999999999998</v>
      </c>
      <c r="E230" s="27">
        <v>0</v>
      </c>
      <c r="F230" s="27">
        <v>0</v>
      </c>
      <c r="G230" s="27">
        <v>0</v>
      </c>
      <c r="H230" s="27">
        <v>0</v>
      </c>
      <c r="I230" s="27">
        <v>0</v>
      </c>
      <c r="J230" s="27">
        <v>0</v>
      </c>
      <c r="K230" s="27">
        <v>0</v>
      </c>
      <c r="L230" s="27">
        <v>0</v>
      </c>
      <c r="M230" s="27">
        <v>0</v>
      </c>
      <c r="N230" s="27">
        <v>0</v>
      </c>
      <c r="O230" s="28">
        <v>0</v>
      </c>
    </row>
    <row r="231" spans="1:40" x14ac:dyDescent="0.25">
      <c r="A231" s="92" t="s">
        <v>86</v>
      </c>
      <c r="B231" s="93"/>
      <c r="C231" s="93"/>
      <c r="D231" s="31">
        <f>D229+D230</f>
        <v>-281.45999999999998</v>
      </c>
      <c r="E231" s="31">
        <f t="shared" ref="E231:O231" si="13">E229+E230</f>
        <v>-17.47</v>
      </c>
      <c r="F231" s="31">
        <f t="shared" si="13"/>
        <v>-11.27</v>
      </c>
      <c r="G231" s="31">
        <f t="shared" si="13"/>
        <v>-4.5500000000000007</v>
      </c>
      <c r="H231" s="31">
        <f t="shared" si="13"/>
        <v>5.51</v>
      </c>
      <c r="I231" s="31">
        <f t="shared" si="13"/>
        <v>-0.91999999999999682</v>
      </c>
      <c r="J231" s="31">
        <f t="shared" si="13"/>
        <v>4.4300000000000015</v>
      </c>
      <c r="K231" s="31">
        <f t="shared" si="13"/>
        <v>15.26</v>
      </c>
      <c r="L231" s="31">
        <f t="shared" si="13"/>
        <v>22.649999999999995</v>
      </c>
      <c r="M231" s="31">
        <f t="shared" si="13"/>
        <v>27.709999999999994</v>
      </c>
      <c r="N231" s="31">
        <f t="shared" si="13"/>
        <v>31.560000000000002</v>
      </c>
      <c r="O231" s="32">
        <f t="shared" si="13"/>
        <v>34.44</v>
      </c>
      <c r="P231" s="4">
        <f>D245</f>
        <v>91.11</v>
      </c>
      <c r="Q231" s="4">
        <f t="shared" ref="Q231:AA231" si="14">E245</f>
        <v>91.11</v>
      </c>
      <c r="R231" s="4">
        <f t="shared" si="14"/>
        <v>91.11</v>
      </c>
      <c r="S231" s="4">
        <f t="shared" si="14"/>
        <v>91.11</v>
      </c>
      <c r="T231" s="4">
        <f t="shared" si="14"/>
        <v>91.11</v>
      </c>
      <c r="U231" s="4">
        <f t="shared" si="14"/>
        <v>91.11</v>
      </c>
      <c r="V231" s="4">
        <f t="shared" si="14"/>
        <v>96.11</v>
      </c>
      <c r="W231" s="4">
        <f t="shared" si="14"/>
        <v>96.11</v>
      </c>
      <c r="X231" s="4">
        <f t="shared" si="14"/>
        <v>96.11</v>
      </c>
      <c r="Y231" s="4">
        <f t="shared" si="14"/>
        <v>96.11</v>
      </c>
      <c r="Z231" s="4">
        <f t="shared" si="14"/>
        <v>96.11</v>
      </c>
      <c r="AA231" s="4">
        <f t="shared" si="14"/>
        <v>96.11</v>
      </c>
      <c r="AB231" s="4">
        <f>D259</f>
        <v>101.74000000000001</v>
      </c>
      <c r="AC231" s="4">
        <f t="shared" ref="AC231:AM231" si="15">E259</f>
        <v>106.74000000000001</v>
      </c>
      <c r="AD231" s="4">
        <f t="shared" si="15"/>
        <v>106.74000000000001</v>
      </c>
      <c r="AE231" s="4">
        <f t="shared" si="15"/>
        <v>106.74000000000001</v>
      </c>
      <c r="AF231" s="4">
        <f t="shared" si="15"/>
        <v>106.74000000000001</v>
      </c>
      <c r="AG231" s="4">
        <f t="shared" si="15"/>
        <v>106.74000000000001</v>
      </c>
      <c r="AH231" s="4">
        <f t="shared" si="15"/>
        <v>106.74000000000001</v>
      </c>
      <c r="AI231" s="4">
        <f t="shared" si="15"/>
        <v>106.74000000000001</v>
      </c>
      <c r="AJ231" s="4">
        <f t="shared" si="15"/>
        <v>106.74000000000001</v>
      </c>
      <c r="AK231" s="4">
        <f t="shared" si="15"/>
        <v>106.74000000000001</v>
      </c>
      <c r="AL231" s="4">
        <f t="shared" si="15"/>
        <v>106.74000000000001</v>
      </c>
      <c r="AM231" s="4">
        <f t="shared" si="15"/>
        <v>106.74000000000001</v>
      </c>
      <c r="AN231" s="3"/>
    </row>
    <row r="232" spans="1:40" ht="16.5" thickBot="1" x14ac:dyDescent="0.3">
      <c r="A232" s="94" t="s">
        <v>87</v>
      </c>
      <c r="B232" s="95"/>
      <c r="C232" s="95"/>
      <c r="D232" s="23">
        <f>D231</f>
        <v>-281.45999999999998</v>
      </c>
      <c r="E232" s="23">
        <f>D232+E231</f>
        <v>-298.92999999999995</v>
      </c>
      <c r="F232" s="23">
        <f t="shared" ref="F232:O232" si="16">E232+F231</f>
        <v>-310.19999999999993</v>
      </c>
      <c r="G232" s="23">
        <f t="shared" si="16"/>
        <v>-314.74999999999994</v>
      </c>
      <c r="H232" s="23">
        <f t="shared" si="16"/>
        <v>-309.23999999999995</v>
      </c>
      <c r="I232" s="23">
        <f t="shared" si="16"/>
        <v>-310.15999999999997</v>
      </c>
      <c r="J232" s="23">
        <f t="shared" si="16"/>
        <v>-305.72999999999996</v>
      </c>
      <c r="K232" s="23">
        <f t="shared" si="16"/>
        <v>-290.46999999999997</v>
      </c>
      <c r="L232" s="23">
        <f t="shared" si="16"/>
        <v>-267.82</v>
      </c>
      <c r="M232" s="23">
        <f t="shared" si="16"/>
        <v>-240.11</v>
      </c>
      <c r="N232" s="23">
        <f t="shared" si="16"/>
        <v>-208.55</v>
      </c>
      <c r="O232" s="24">
        <f t="shared" si="16"/>
        <v>-174.11</v>
      </c>
      <c r="P232" s="4">
        <f>O232+P231</f>
        <v>-83.000000000000014</v>
      </c>
      <c r="Q232" s="4">
        <f t="shared" ref="Q232:AA232" si="17">P232+Q231</f>
        <v>8.1099999999999852</v>
      </c>
      <c r="R232" s="4">
        <f t="shared" si="17"/>
        <v>99.219999999999985</v>
      </c>
      <c r="S232" s="4">
        <f t="shared" si="17"/>
        <v>190.32999999999998</v>
      </c>
      <c r="T232" s="4">
        <f t="shared" si="17"/>
        <v>281.44</v>
      </c>
      <c r="U232" s="4">
        <f t="shared" si="17"/>
        <v>372.55</v>
      </c>
      <c r="V232" s="4">
        <f t="shared" si="17"/>
        <v>468.66</v>
      </c>
      <c r="W232" s="4">
        <f t="shared" si="17"/>
        <v>564.77</v>
      </c>
      <c r="X232" s="4">
        <f t="shared" si="17"/>
        <v>660.88</v>
      </c>
      <c r="Y232" s="4">
        <f t="shared" si="17"/>
        <v>756.99</v>
      </c>
      <c r="Z232" s="4">
        <f t="shared" si="17"/>
        <v>853.1</v>
      </c>
      <c r="AA232" s="4">
        <f t="shared" si="17"/>
        <v>949.21</v>
      </c>
      <c r="AB232" s="4">
        <f>AA232+AB231</f>
        <v>1050.95</v>
      </c>
      <c r="AC232" s="4">
        <f t="shared" ref="AC232:AM232" si="18">AB232+AC231</f>
        <v>1157.69</v>
      </c>
      <c r="AD232" s="4">
        <f t="shared" si="18"/>
        <v>1264.43</v>
      </c>
      <c r="AE232" s="4">
        <f t="shared" si="18"/>
        <v>1371.17</v>
      </c>
      <c r="AF232" s="4">
        <f t="shared" si="18"/>
        <v>1477.91</v>
      </c>
      <c r="AG232" s="4">
        <f t="shared" si="18"/>
        <v>1584.65</v>
      </c>
      <c r="AH232" s="4">
        <f t="shared" si="18"/>
        <v>1691.39</v>
      </c>
      <c r="AI232" s="4">
        <f t="shared" si="18"/>
        <v>1798.13</v>
      </c>
      <c r="AJ232" s="4">
        <f t="shared" si="18"/>
        <v>1904.8700000000001</v>
      </c>
      <c r="AK232" s="4">
        <f t="shared" si="18"/>
        <v>2011.6100000000001</v>
      </c>
      <c r="AL232" s="4">
        <f t="shared" si="18"/>
        <v>2118.3500000000004</v>
      </c>
      <c r="AM232" s="4">
        <f t="shared" si="18"/>
        <v>2225.09</v>
      </c>
      <c r="AN232" s="3"/>
    </row>
    <row r="233" spans="1:40" x14ac:dyDescent="0.25">
      <c r="A233" s="33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</row>
    <row r="234" spans="1:40" ht="16.5" thickBot="1" x14ac:dyDescent="0.3">
      <c r="A234" s="78" t="s">
        <v>88</v>
      </c>
      <c r="B234" s="79"/>
      <c r="C234" s="79"/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80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</row>
    <row r="235" spans="1:40" x14ac:dyDescent="0.25">
      <c r="A235" s="81" t="s">
        <v>44</v>
      </c>
      <c r="B235" s="82"/>
      <c r="C235" s="82"/>
      <c r="D235" s="25" t="s">
        <v>45</v>
      </c>
      <c r="E235" s="25" t="s">
        <v>46</v>
      </c>
      <c r="F235" s="25" t="s">
        <v>47</v>
      </c>
      <c r="G235" s="25" t="s">
        <v>48</v>
      </c>
      <c r="H235" s="25" t="s">
        <v>49</v>
      </c>
      <c r="I235" s="25" t="s">
        <v>50</v>
      </c>
      <c r="J235" s="25" t="s">
        <v>51</v>
      </c>
      <c r="K235" s="25" t="s">
        <v>52</v>
      </c>
      <c r="L235" s="25" t="s">
        <v>53</v>
      </c>
      <c r="M235" s="25" t="s">
        <v>54</v>
      </c>
      <c r="N235" s="25" t="s">
        <v>55</v>
      </c>
      <c r="O235" s="26" t="s">
        <v>56</v>
      </c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</row>
    <row r="236" spans="1:40" x14ac:dyDescent="0.25">
      <c r="A236" s="83" t="str">
        <f>A222</f>
        <v>Выручка от оказания услуг</v>
      </c>
      <c r="B236" s="84"/>
      <c r="C236" s="84"/>
      <c r="D236" s="21">
        <f>N222</f>
        <v>149</v>
      </c>
      <c r="E236" s="21">
        <f>D236</f>
        <v>149</v>
      </c>
      <c r="F236" s="21">
        <f t="shared" ref="F236:O236" si="19">E236</f>
        <v>149</v>
      </c>
      <c r="G236" s="21">
        <f t="shared" si="19"/>
        <v>149</v>
      </c>
      <c r="H236" s="21">
        <f t="shared" si="19"/>
        <v>149</v>
      </c>
      <c r="I236" s="21">
        <f t="shared" si="19"/>
        <v>149</v>
      </c>
      <c r="J236" s="21">
        <f t="shared" si="19"/>
        <v>149</v>
      </c>
      <c r="K236" s="21">
        <f t="shared" si="19"/>
        <v>149</v>
      </c>
      <c r="L236" s="21">
        <f t="shared" si="19"/>
        <v>149</v>
      </c>
      <c r="M236" s="21">
        <f t="shared" si="19"/>
        <v>149</v>
      </c>
      <c r="N236" s="21">
        <f t="shared" si="19"/>
        <v>149</v>
      </c>
      <c r="O236" s="22">
        <f t="shared" si="19"/>
        <v>149</v>
      </c>
    </row>
    <row r="237" spans="1:40" x14ac:dyDescent="0.25">
      <c r="A237" s="83" t="str">
        <f>A223</f>
        <v>Себестоимость услуг</v>
      </c>
      <c r="B237" s="84"/>
      <c r="C237" s="84"/>
      <c r="D237" s="21">
        <f>E223</f>
        <v>26.95</v>
      </c>
      <c r="E237" s="21">
        <f t="shared" ref="E237:E240" si="20">D237</f>
        <v>26.95</v>
      </c>
      <c r="F237" s="21">
        <f t="shared" ref="F237:O237" si="21">E237</f>
        <v>26.95</v>
      </c>
      <c r="G237" s="21">
        <f t="shared" si="21"/>
        <v>26.95</v>
      </c>
      <c r="H237" s="21">
        <f t="shared" si="21"/>
        <v>26.95</v>
      </c>
      <c r="I237" s="21">
        <f t="shared" si="21"/>
        <v>26.95</v>
      </c>
      <c r="J237" s="21">
        <f t="shared" si="21"/>
        <v>26.95</v>
      </c>
      <c r="K237" s="21">
        <f t="shared" si="21"/>
        <v>26.95</v>
      </c>
      <c r="L237" s="21">
        <f t="shared" si="21"/>
        <v>26.95</v>
      </c>
      <c r="M237" s="21">
        <f t="shared" si="21"/>
        <v>26.95</v>
      </c>
      <c r="N237" s="21">
        <f t="shared" si="21"/>
        <v>26.95</v>
      </c>
      <c r="O237" s="22">
        <f t="shared" si="21"/>
        <v>26.95</v>
      </c>
    </row>
    <row r="238" spans="1:40" x14ac:dyDescent="0.25">
      <c r="A238" s="83" t="s">
        <v>81</v>
      </c>
      <c r="B238" s="84"/>
      <c r="C238" s="84"/>
      <c r="D238" s="37">
        <v>17</v>
      </c>
      <c r="E238" s="37">
        <f t="shared" si="20"/>
        <v>17</v>
      </c>
      <c r="F238" s="37">
        <f t="shared" ref="F238:O238" si="22">E238</f>
        <v>17</v>
      </c>
      <c r="G238" s="37">
        <f t="shared" si="22"/>
        <v>17</v>
      </c>
      <c r="H238" s="37">
        <f t="shared" si="22"/>
        <v>17</v>
      </c>
      <c r="I238" s="37">
        <f t="shared" si="22"/>
        <v>17</v>
      </c>
      <c r="J238" s="37">
        <f t="shared" si="22"/>
        <v>17</v>
      </c>
      <c r="K238" s="37">
        <f t="shared" si="22"/>
        <v>17</v>
      </c>
      <c r="L238" s="37">
        <f t="shared" si="22"/>
        <v>17</v>
      </c>
      <c r="M238" s="37">
        <f t="shared" si="22"/>
        <v>17</v>
      </c>
      <c r="N238" s="37">
        <f t="shared" si="22"/>
        <v>17</v>
      </c>
      <c r="O238" s="38">
        <f t="shared" si="22"/>
        <v>17</v>
      </c>
    </row>
    <row r="239" spans="1:40" x14ac:dyDescent="0.25">
      <c r="A239" s="83" t="str">
        <f>A225</f>
        <v>Прочие расходы (в т.ч. Реклама)</v>
      </c>
      <c r="B239" s="84"/>
      <c r="C239" s="84"/>
      <c r="D239" s="39">
        <v>5</v>
      </c>
      <c r="E239" s="37">
        <v>5</v>
      </c>
      <c r="F239" s="39">
        <v>5</v>
      </c>
      <c r="G239" s="39">
        <v>5</v>
      </c>
      <c r="H239" s="39">
        <v>5</v>
      </c>
      <c r="I239" s="39">
        <v>5</v>
      </c>
      <c r="J239" s="39">
        <v>0</v>
      </c>
      <c r="K239" s="39">
        <v>0</v>
      </c>
      <c r="L239" s="39">
        <v>0</v>
      </c>
      <c r="M239" s="39">
        <v>0</v>
      </c>
      <c r="N239" s="39">
        <v>0</v>
      </c>
      <c r="O239" s="40">
        <v>0</v>
      </c>
    </row>
    <row r="240" spans="1:40" ht="16.5" thickBot="1" x14ac:dyDescent="0.3">
      <c r="A240" s="85" t="s">
        <v>82</v>
      </c>
      <c r="B240" s="86"/>
      <c r="C240" s="86"/>
      <c r="D240" s="39">
        <f>D236*0.06</f>
        <v>8.94</v>
      </c>
      <c r="E240" s="37">
        <f t="shared" si="20"/>
        <v>8.94</v>
      </c>
      <c r="F240" s="39">
        <f t="shared" ref="F240:O240" si="23">E240</f>
        <v>8.94</v>
      </c>
      <c r="G240" s="39">
        <f t="shared" si="23"/>
        <v>8.94</v>
      </c>
      <c r="H240" s="39">
        <f t="shared" si="23"/>
        <v>8.94</v>
      </c>
      <c r="I240" s="39">
        <f t="shared" si="23"/>
        <v>8.94</v>
      </c>
      <c r="J240" s="39">
        <f t="shared" si="23"/>
        <v>8.94</v>
      </c>
      <c r="K240" s="39">
        <f t="shared" si="23"/>
        <v>8.94</v>
      </c>
      <c r="L240" s="39">
        <f t="shared" si="23"/>
        <v>8.94</v>
      </c>
      <c r="M240" s="39">
        <f t="shared" si="23"/>
        <v>8.94</v>
      </c>
      <c r="N240" s="39">
        <f t="shared" si="23"/>
        <v>8.94</v>
      </c>
      <c r="O240" s="40">
        <f t="shared" si="23"/>
        <v>8.94</v>
      </c>
    </row>
    <row r="241" spans="1:15" ht="16.5" thickBot="1" x14ac:dyDescent="0.3">
      <c r="A241" s="87" t="s">
        <v>83</v>
      </c>
      <c r="B241" s="88"/>
      <c r="C241" s="88"/>
      <c r="D241" s="29">
        <f>D236-D237-D238-D240-D239</f>
        <v>91.11</v>
      </c>
      <c r="E241" s="29">
        <f t="shared" ref="E241:O241" si="24">E236-E237-E238-E240-E239</f>
        <v>91.11</v>
      </c>
      <c r="F241" s="29">
        <f t="shared" si="24"/>
        <v>91.11</v>
      </c>
      <c r="G241" s="29">
        <f t="shared" si="24"/>
        <v>91.11</v>
      </c>
      <c r="H241" s="29">
        <f t="shared" si="24"/>
        <v>91.11</v>
      </c>
      <c r="I241" s="29">
        <f t="shared" si="24"/>
        <v>91.11</v>
      </c>
      <c r="J241" s="29">
        <f t="shared" si="24"/>
        <v>96.11</v>
      </c>
      <c r="K241" s="29">
        <f t="shared" si="24"/>
        <v>96.11</v>
      </c>
      <c r="L241" s="29">
        <f t="shared" si="24"/>
        <v>96.11</v>
      </c>
      <c r="M241" s="29">
        <f t="shared" si="24"/>
        <v>96.11</v>
      </c>
      <c r="N241" s="29">
        <f t="shared" si="24"/>
        <v>96.11</v>
      </c>
      <c r="O241" s="30">
        <f t="shared" si="24"/>
        <v>96.11</v>
      </c>
    </row>
    <row r="242" spans="1:15" x14ac:dyDescent="0.25">
      <c r="A242" s="89"/>
      <c r="B242" s="90"/>
      <c r="C242" s="90"/>
      <c r="D242" s="90"/>
      <c r="E242" s="90"/>
      <c r="F242" s="90"/>
      <c r="G242" s="90"/>
      <c r="H242" s="90"/>
      <c r="I242" s="90"/>
      <c r="J242" s="90"/>
      <c r="K242" s="90"/>
      <c r="L242" s="90"/>
      <c r="M242" s="90"/>
      <c r="N242" s="90"/>
      <c r="O242" s="91"/>
    </row>
    <row r="243" spans="1:15" x14ac:dyDescent="0.25">
      <c r="A243" s="83" t="s">
        <v>84</v>
      </c>
      <c r="B243" s="84"/>
      <c r="C243" s="84"/>
      <c r="D243" s="21">
        <f>D241</f>
        <v>91.11</v>
      </c>
      <c r="E243" s="21">
        <f t="shared" ref="E243:O243" si="25">E241</f>
        <v>91.11</v>
      </c>
      <c r="F243" s="21">
        <f t="shared" si="25"/>
        <v>91.11</v>
      </c>
      <c r="G243" s="21">
        <f t="shared" si="25"/>
        <v>91.11</v>
      </c>
      <c r="H243" s="21">
        <f t="shared" si="25"/>
        <v>91.11</v>
      </c>
      <c r="I243" s="21">
        <f t="shared" si="25"/>
        <v>91.11</v>
      </c>
      <c r="J243" s="21">
        <f t="shared" si="25"/>
        <v>96.11</v>
      </c>
      <c r="K243" s="21">
        <f t="shared" si="25"/>
        <v>96.11</v>
      </c>
      <c r="L243" s="21">
        <f t="shared" si="25"/>
        <v>96.11</v>
      </c>
      <c r="M243" s="21">
        <f t="shared" si="25"/>
        <v>96.11</v>
      </c>
      <c r="N243" s="21">
        <f t="shared" si="25"/>
        <v>96.11</v>
      </c>
      <c r="O243" s="22">
        <f t="shared" si="25"/>
        <v>96.11</v>
      </c>
    </row>
    <row r="244" spans="1:15" ht="16.5" thickBot="1" x14ac:dyDescent="0.3">
      <c r="A244" s="85" t="s">
        <v>85</v>
      </c>
      <c r="B244" s="86"/>
      <c r="C244" s="86"/>
      <c r="D244" s="27">
        <v>0</v>
      </c>
      <c r="E244" s="27">
        <v>0</v>
      </c>
      <c r="F244" s="27">
        <v>0</v>
      </c>
      <c r="G244" s="27">
        <v>0</v>
      </c>
      <c r="H244" s="27">
        <v>0</v>
      </c>
      <c r="I244" s="27">
        <v>0</v>
      </c>
      <c r="J244" s="27">
        <v>0</v>
      </c>
      <c r="K244" s="27">
        <v>0</v>
      </c>
      <c r="L244" s="27">
        <v>0</v>
      </c>
      <c r="M244" s="27">
        <v>0</v>
      </c>
      <c r="N244" s="27">
        <v>0</v>
      </c>
      <c r="O244" s="28">
        <v>0</v>
      </c>
    </row>
    <row r="245" spans="1:15" x14ac:dyDescent="0.25">
      <c r="A245" s="92" t="s">
        <v>86</v>
      </c>
      <c r="B245" s="93"/>
      <c r="C245" s="93"/>
      <c r="D245" s="31">
        <f>D243+D244</f>
        <v>91.11</v>
      </c>
      <c r="E245" s="31">
        <f t="shared" ref="E245" si="26">E243+E244</f>
        <v>91.11</v>
      </c>
      <c r="F245" s="31">
        <f t="shared" ref="F245" si="27">F243+F244</f>
        <v>91.11</v>
      </c>
      <c r="G245" s="31">
        <f t="shared" ref="G245" si="28">G243+G244</f>
        <v>91.11</v>
      </c>
      <c r="H245" s="31">
        <f t="shared" ref="H245" si="29">H243+H244</f>
        <v>91.11</v>
      </c>
      <c r="I245" s="31">
        <f t="shared" ref="I245" si="30">I243+I244</f>
        <v>91.11</v>
      </c>
      <c r="J245" s="31">
        <f t="shared" ref="J245" si="31">J243+J244</f>
        <v>96.11</v>
      </c>
      <c r="K245" s="31">
        <f t="shared" ref="K245" si="32">K243+K244</f>
        <v>96.11</v>
      </c>
      <c r="L245" s="31">
        <f t="shared" ref="L245" si="33">L243+L244</f>
        <v>96.11</v>
      </c>
      <c r="M245" s="31">
        <f t="shared" ref="M245" si="34">M243+M244</f>
        <v>96.11</v>
      </c>
      <c r="N245" s="31">
        <f t="shared" ref="N245" si="35">N243+N244</f>
        <v>96.11</v>
      </c>
      <c r="O245" s="32">
        <f t="shared" ref="O245" si="36">O243+O244</f>
        <v>96.11</v>
      </c>
    </row>
    <row r="246" spans="1:15" ht="16.5" thickBot="1" x14ac:dyDescent="0.3">
      <c r="A246" s="94" t="s">
        <v>87</v>
      </c>
      <c r="B246" s="95"/>
      <c r="C246" s="95"/>
      <c r="D246" s="23">
        <f>O232+D245</f>
        <v>-83.000000000000014</v>
      </c>
      <c r="E246" s="23">
        <f>D246+E245</f>
        <v>8.1099999999999852</v>
      </c>
      <c r="F246" s="23">
        <f t="shared" ref="F246:O246" si="37">E246+F245</f>
        <v>99.219999999999985</v>
      </c>
      <c r="G246" s="23">
        <f t="shared" si="37"/>
        <v>190.32999999999998</v>
      </c>
      <c r="H246" s="23">
        <f t="shared" si="37"/>
        <v>281.44</v>
      </c>
      <c r="I246" s="23">
        <f t="shared" si="37"/>
        <v>372.55</v>
      </c>
      <c r="J246" s="23">
        <f t="shared" si="37"/>
        <v>468.66</v>
      </c>
      <c r="K246" s="23">
        <f t="shared" si="37"/>
        <v>564.77</v>
      </c>
      <c r="L246" s="23">
        <f t="shared" si="37"/>
        <v>660.88</v>
      </c>
      <c r="M246" s="23">
        <f t="shared" si="37"/>
        <v>756.99</v>
      </c>
      <c r="N246" s="23">
        <f t="shared" si="37"/>
        <v>853.1</v>
      </c>
      <c r="O246" s="24">
        <f t="shared" si="37"/>
        <v>949.21</v>
      </c>
    </row>
    <row r="247" spans="1:15" x14ac:dyDescent="0.25">
      <c r="A247" s="6"/>
      <c r="O247" s="8"/>
    </row>
    <row r="248" spans="1:15" ht="16.5" thickBot="1" x14ac:dyDescent="0.3">
      <c r="A248" s="78" t="s">
        <v>89</v>
      </c>
      <c r="B248" s="79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80"/>
    </row>
    <row r="249" spans="1:15" x14ac:dyDescent="0.25">
      <c r="A249" s="81" t="s">
        <v>44</v>
      </c>
      <c r="B249" s="82"/>
      <c r="C249" s="82"/>
      <c r="D249" s="25" t="s">
        <v>45</v>
      </c>
      <c r="E249" s="25" t="s">
        <v>46</v>
      </c>
      <c r="F249" s="25" t="s">
        <v>47</v>
      </c>
      <c r="G249" s="25" t="s">
        <v>48</v>
      </c>
      <c r="H249" s="25" t="s">
        <v>49</v>
      </c>
      <c r="I249" s="25" t="s">
        <v>50</v>
      </c>
      <c r="J249" s="25" t="s">
        <v>51</v>
      </c>
      <c r="K249" s="25" t="s">
        <v>52</v>
      </c>
      <c r="L249" s="25" t="s">
        <v>53</v>
      </c>
      <c r="M249" s="25" t="s">
        <v>54</v>
      </c>
      <c r="N249" s="25" t="s">
        <v>55</v>
      </c>
      <c r="O249" s="26" t="s">
        <v>56</v>
      </c>
    </row>
    <row r="250" spans="1:15" x14ac:dyDescent="0.25">
      <c r="A250" s="83" t="str">
        <f>A236</f>
        <v>Выручка от оказания услуг</v>
      </c>
      <c r="B250" s="84"/>
      <c r="C250" s="84"/>
      <c r="D250" s="21">
        <f>O222</f>
        <v>163.5</v>
      </c>
      <c r="E250" s="21">
        <f>D250</f>
        <v>163.5</v>
      </c>
      <c r="F250" s="21">
        <f t="shared" ref="F250:O250" si="38">E250</f>
        <v>163.5</v>
      </c>
      <c r="G250" s="21">
        <f t="shared" si="38"/>
        <v>163.5</v>
      </c>
      <c r="H250" s="21">
        <f t="shared" si="38"/>
        <v>163.5</v>
      </c>
      <c r="I250" s="21">
        <f t="shared" si="38"/>
        <v>163.5</v>
      </c>
      <c r="J250" s="21">
        <f t="shared" si="38"/>
        <v>163.5</v>
      </c>
      <c r="K250" s="21">
        <f t="shared" si="38"/>
        <v>163.5</v>
      </c>
      <c r="L250" s="21">
        <f t="shared" si="38"/>
        <v>163.5</v>
      </c>
      <c r="M250" s="21">
        <f t="shared" si="38"/>
        <v>163.5</v>
      </c>
      <c r="N250" s="21">
        <f t="shared" si="38"/>
        <v>163.5</v>
      </c>
      <c r="O250" s="22">
        <f t="shared" si="38"/>
        <v>163.5</v>
      </c>
    </row>
    <row r="251" spans="1:15" x14ac:dyDescent="0.25">
      <c r="A251" s="83" t="str">
        <f>A237</f>
        <v>Себестоимость услуг</v>
      </c>
      <c r="B251" s="84"/>
      <c r="C251" s="84"/>
      <c r="D251" s="21">
        <f>E237</f>
        <v>26.95</v>
      </c>
      <c r="E251" s="21">
        <f t="shared" ref="E251:O251" si="39">D251</f>
        <v>26.95</v>
      </c>
      <c r="F251" s="21">
        <f t="shared" si="39"/>
        <v>26.95</v>
      </c>
      <c r="G251" s="21">
        <f t="shared" si="39"/>
        <v>26.95</v>
      </c>
      <c r="H251" s="21">
        <f t="shared" si="39"/>
        <v>26.95</v>
      </c>
      <c r="I251" s="21">
        <f t="shared" si="39"/>
        <v>26.95</v>
      </c>
      <c r="J251" s="21">
        <f t="shared" si="39"/>
        <v>26.95</v>
      </c>
      <c r="K251" s="21">
        <f t="shared" si="39"/>
        <v>26.95</v>
      </c>
      <c r="L251" s="21">
        <f t="shared" si="39"/>
        <v>26.95</v>
      </c>
      <c r="M251" s="21">
        <f t="shared" si="39"/>
        <v>26.95</v>
      </c>
      <c r="N251" s="21">
        <f t="shared" si="39"/>
        <v>26.95</v>
      </c>
      <c r="O251" s="22">
        <f t="shared" si="39"/>
        <v>26.95</v>
      </c>
    </row>
    <row r="252" spans="1:15" x14ac:dyDescent="0.25">
      <c r="A252" s="83" t="s">
        <v>81</v>
      </c>
      <c r="B252" s="84"/>
      <c r="C252" s="84"/>
      <c r="D252" s="37">
        <v>20</v>
      </c>
      <c r="E252" s="37">
        <f t="shared" ref="E252:O252" si="40">D252</f>
        <v>20</v>
      </c>
      <c r="F252" s="37">
        <f t="shared" si="40"/>
        <v>20</v>
      </c>
      <c r="G252" s="37">
        <f t="shared" si="40"/>
        <v>20</v>
      </c>
      <c r="H252" s="37">
        <f t="shared" si="40"/>
        <v>20</v>
      </c>
      <c r="I252" s="37">
        <f t="shared" si="40"/>
        <v>20</v>
      </c>
      <c r="J252" s="37">
        <f t="shared" si="40"/>
        <v>20</v>
      </c>
      <c r="K252" s="37">
        <f t="shared" si="40"/>
        <v>20</v>
      </c>
      <c r="L252" s="37">
        <f t="shared" si="40"/>
        <v>20</v>
      </c>
      <c r="M252" s="37">
        <f t="shared" si="40"/>
        <v>20</v>
      </c>
      <c r="N252" s="37">
        <f t="shared" si="40"/>
        <v>20</v>
      </c>
      <c r="O252" s="38">
        <f t="shared" si="40"/>
        <v>20</v>
      </c>
    </row>
    <row r="253" spans="1:15" x14ac:dyDescent="0.25">
      <c r="A253" s="83" t="str">
        <f>A239</f>
        <v>Прочие расходы (в т.ч. Реклама)</v>
      </c>
      <c r="B253" s="84"/>
      <c r="C253" s="84"/>
      <c r="D253" s="39">
        <v>5</v>
      </c>
      <c r="E253" s="37">
        <v>5</v>
      </c>
      <c r="F253" s="39">
        <v>5</v>
      </c>
      <c r="G253" s="39">
        <v>5</v>
      </c>
      <c r="H253" s="39">
        <v>5</v>
      </c>
      <c r="I253" s="39">
        <v>5</v>
      </c>
      <c r="J253" s="39">
        <v>0</v>
      </c>
      <c r="K253" s="39">
        <v>0</v>
      </c>
      <c r="L253" s="39">
        <v>0</v>
      </c>
      <c r="M253" s="39">
        <v>0</v>
      </c>
      <c r="N253" s="39">
        <v>0</v>
      </c>
      <c r="O253" s="40">
        <v>0</v>
      </c>
    </row>
    <row r="254" spans="1:15" ht="16.5" thickBot="1" x14ac:dyDescent="0.3">
      <c r="A254" s="85" t="s">
        <v>82</v>
      </c>
      <c r="B254" s="86"/>
      <c r="C254" s="86"/>
      <c r="D254" s="39">
        <f>D250*0.06</f>
        <v>9.81</v>
      </c>
      <c r="E254" s="37">
        <f t="shared" ref="E254:O254" si="41">D254</f>
        <v>9.81</v>
      </c>
      <c r="F254" s="39">
        <f t="shared" si="41"/>
        <v>9.81</v>
      </c>
      <c r="G254" s="39">
        <f t="shared" si="41"/>
        <v>9.81</v>
      </c>
      <c r="H254" s="39">
        <f t="shared" si="41"/>
        <v>9.81</v>
      </c>
      <c r="I254" s="39">
        <f t="shared" si="41"/>
        <v>9.81</v>
      </c>
      <c r="J254" s="39">
        <f t="shared" si="41"/>
        <v>9.81</v>
      </c>
      <c r="K254" s="39">
        <f t="shared" si="41"/>
        <v>9.81</v>
      </c>
      <c r="L254" s="39">
        <f t="shared" si="41"/>
        <v>9.81</v>
      </c>
      <c r="M254" s="39">
        <f t="shared" si="41"/>
        <v>9.81</v>
      </c>
      <c r="N254" s="39">
        <f t="shared" si="41"/>
        <v>9.81</v>
      </c>
      <c r="O254" s="40">
        <f t="shared" si="41"/>
        <v>9.81</v>
      </c>
    </row>
    <row r="255" spans="1:15" ht="16.5" thickBot="1" x14ac:dyDescent="0.3">
      <c r="A255" s="87" t="s">
        <v>83</v>
      </c>
      <c r="B255" s="88"/>
      <c r="C255" s="88"/>
      <c r="D255" s="29">
        <f>D250-D251-D252-D254-D253</f>
        <v>101.74000000000001</v>
      </c>
      <c r="E255" s="29">
        <f t="shared" ref="E255" si="42">E250-E251-E252-E254</f>
        <v>106.74000000000001</v>
      </c>
      <c r="F255" s="29">
        <f t="shared" ref="F255" si="43">F250-F251-F252-F254</f>
        <v>106.74000000000001</v>
      </c>
      <c r="G255" s="29">
        <f t="shared" ref="G255" si="44">G250-G251-G252-G254</f>
        <v>106.74000000000001</v>
      </c>
      <c r="H255" s="29">
        <f t="shared" ref="H255" si="45">H250-H251-H252-H254</f>
        <v>106.74000000000001</v>
      </c>
      <c r="I255" s="29">
        <f t="shared" ref="I255" si="46">I250-I251-I252-I254</f>
        <v>106.74000000000001</v>
      </c>
      <c r="J255" s="29">
        <f t="shared" ref="J255" si="47">J250-J251-J252-J254</f>
        <v>106.74000000000001</v>
      </c>
      <c r="K255" s="29">
        <f t="shared" ref="K255" si="48">K250-K251-K252-K254</f>
        <v>106.74000000000001</v>
      </c>
      <c r="L255" s="29">
        <f t="shared" ref="L255" si="49">L250-L251-L252-L254</f>
        <v>106.74000000000001</v>
      </c>
      <c r="M255" s="29">
        <f t="shared" ref="M255" si="50">M250-M251-M252-M254</f>
        <v>106.74000000000001</v>
      </c>
      <c r="N255" s="29">
        <f t="shared" ref="N255" si="51">N250-N251-N252-N254</f>
        <v>106.74000000000001</v>
      </c>
      <c r="O255" s="30">
        <f t="shared" ref="O255" si="52">O250-O251-O252-O254</f>
        <v>106.74000000000001</v>
      </c>
    </row>
    <row r="256" spans="1:15" x14ac:dyDescent="0.25">
      <c r="A256" s="89"/>
      <c r="B256" s="90"/>
      <c r="C256" s="90"/>
      <c r="D256" s="90"/>
      <c r="E256" s="90"/>
      <c r="F256" s="90"/>
      <c r="G256" s="90"/>
      <c r="H256" s="90"/>
      <c r="I256" s="90"/>
      <c r="J256" s="90"/>
      <c r="K256" s="90"/>
      <c r="L256" s="90"/>
      <c r="M256" s="90"/>
      <c r="N256" s="90"/>
      <c r="O256" s="91"/>
    </row>
    <row r="257" spans="1:15" x14ac:dyDescent="0.25">
      <c r="A257" s="83" t="s">
        <v>84</v>
      </c>
      <c r="B257" s="84"/>
      <c r="C257" s="84"/>
      <c r="D257" s="21">
        <f>D255</f>
        <v>101.74000000000001</v>
      </c>
      <c r="E257" s="21">
        <f t="shared" ref="E257:O257" si="53">E255</f>
        <v>106.74000000000001</v>
      </c>
      <c r="F257" s="21">
        <f t="shared" si="53"/>
        <v>106.74000000000001</v>
      </c>
      <c r="G257" s="21">
        <f t="shared" si="53"/>
        <v>106.74000000000001</v>
      </c>
      <c r="H257" s="21">
        <f t="shared" si="53"/>
        <v>106.74000000000001</v>
      </c>
      <c r="I257" s="21">
        <f t="shared" si="53"/>
        <v>106.74000000000001</v>
      </c>
      <c r="J257" s="21">
        <f t="shared" si="53"/>
        <v>106.74000000000001</v>
      </c>
      <c r="K257" s="21">
        <f t="shared" si="53"/>
        <v>106.74000000000001</v>
      </c>
      <c r="L257" s="21">
        <f t="shared" si="53"/>
        <v>106.74000000000001</v>
      </c>
      <c r="M257" s="21">
        <f t="shared" si="53"/>
        <v>106.74000000000001</v>
      </c>
      <c r="N257" s="21">
        <f t="shared" si="53"/>
        <v>106.74000000000001</v>
      </c>
      <c r="O257" s="22">
        <f t="shared" si="53"/>
        <v>106.74000000000001</v>
      </c>
    </row>
    <row r="258" spans="1:15" ht="16.5" thickBot="1" x14ac:dyDescent="0.3">
      <c r="A258" s="85" t="s">
        <v>85</v>
      </c>
      <c r="B258" s="86"/>
      <c r="C258" s="86"/>
      <c r="D258" s="27">
        <v>0</v>
      </c>
      <c r="E258" s="27">
        <v>0</v>
      </c>
      <c r="F258" s="27">
        <v>0</v>
      </c>
      <c r="G258" s="27">
        <v>0</v>
      </c>
      <c r="H258" s="27">
        <v>0</v>
      </c>
      <c r="I258" s="27">
        <v>0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8">
        <v>0</v>
      </c>
    </row>
    <row r="259" spans="1:15" ht="15.75" customHeight="1" x14ac:dyDescent="0.25">
      <c r="A259" s="92" t="s">
        <v>86</v>
      </c>
      <c r="B259" s="93"/>
      <c r="C259" s="93"/>
      <c r="D259" s="31">
        <f>D257+D258</f>
        <v>101.74000000000001</v>
      </c>
      <c r="E259" s="31">
        <f t="shared" ref="E259" si="54">E257+E258</f>
        <v>106.74000000000001</v>
      </c>
      <c r="F259" s="31">
        <f t="shared" ref="F259" si="55">F257+F258</f>
        <v>106.74000000000001</v>
      </c>
      <c r="G259" s="31">
        <f t="shared" ref="G259" si="56">G257+G258</f>
        <v>106.74000000000001</v>
      </c>
      <c r="H259" s="31">
        <f t="shared" ref="H259" si="57">H257+H258</f>
        <v>106.74000000000001</v>
      </c>
      <c r="I259" s="31">
        <f t="shared" ref="I259" si="58">I257+I258</f>
        <v>106.74000000000001</v>
      </c>
      <c r="J259" s="31">
        <f t="shared" ref="J259" si="59">J257+J258</f>
        <v>106.74000000000001</v>
      </c>
      <c r="K259" s="31">
        <f t="shared" ref="K259" si="60">K257+K258</f>
        <v>106.74000000000001</v>
      </c>
      <c r="L259" s="31">
        <f t="shared" ref="L259" si="61">L257+L258</f>
        <v>106.74000000000001</v>
      </c>
      <c r="M259" s="31">
        <f t="shared" ref="M259" si="62">M257+M258</f>
        <v>106.74000000000001</v>
      </c>
      <c r="N259" s="31">
        <f t="shared" ref="N259" si="63">N257+N258</f>
        <v>106.74000000000001</v>
      </c>
      <c r="O259" s="32">
        <f t="shared" ref="O259" si="64">O257+O258</f>
        <v>106.74000000000001</v>
      </c>
    </row>
    <row r="260" spans="1:15" ht="16.5" thickBot="1" x14ac:dyDescent="0.3">
      <c r="A260" s="94" t="s">
        <v>87</v>
      </c>
      <c r="B260" s="95"/>
      <c r="C260" s="95"/>
      <c r="D260" s="23">
        <f>O246+D259</f>
        <v>1050.95</v>
      </c>
      <c r="E260" s="23">
        <f>D260+E259</f>
        <v>1157.69</v>
      </c>
      <c r="F260" s="23">
        <f t="shared" ref="F260" si="65">E260+F259</f>
        <v>1264.43</v>
      </c>
      <c r="G260" s="23">
        <f t="shared" ref="G260" si="66">F260+G259</f>
        <v>1371.17</v>
      </c>
      <c r="H260" s="23">
        <f t="shared" ref="H260" si="67">G260+H259</f>
        <v>1477.91</v>
      </c>
      <c r="I260" s="23">
        <f t="shared" ref="I260" si="68">H260+I259</f>
        <v>1584.65</v>
      </c>
      <c r="J260" s="23">
        <f t="shared" ref="J260" si="69">I260+J259</f>
        <v>1691.39</v>
      </c>
      <c r="K260" s="23">
        <f t="shared" ref="K260" si="70">J260+K259</f>
        <v>1798.13</v>
      </c>
      <c r="L260" s="23">
        <f t="shared" ref="L260" si="71">K260+L259</f>
        <v>1904.8700000000001</v>
      </c>
      <c r="M260" s="23">
        <f t="shared" ref="M260" si="72">L260+M259</f>
        <v>2011.6100000000001</v>
      </c>
      <c r="N260" s="23">
        <f t="shared" ref="N260" si="73">M260+N259</f>
        <v>2118.3500000000004</v>
      </c>
      <c r="O260" s="24">
        <f t="shared" ref="O260" si="74">N260+O259</f>
        <v>2225.09</v>
      </c>
    </row>
    <row r="261" spans="1:15" ht="16.5" thickBot="1" x14ac:dyDescent="0.3">
      <c r="A261" s="6"/>
      <c r="O261" s="8"/>
    </row>
    <row r="262" spans="1:15" ht="15.75" customHeight="1" x14ac:dyDescent="0.25">
      <c r="A262" s="58" t="s">
        <v>27</v>
      </c>
      <c r="B262" s="59"/>
      <c r="C262" s="59"/>
      <c r="D262" s="59"/>
      <c r="E262" s="60"/>
      <c r="F262" s="60"/>
      <c r="G262" s="60"/>
      <c r="I262" s="71">
        <f>COUNTIF(D232:AM232,"&lt;0")</f>
        <v>13</v>
      </c>
      <c r="J262" s="72"/>
      <c r="K262" s="72"/>
      <c r="L262" s="72"/>
      <c r="M262" s="73"/>
      <c r="N262" s="73"/>
      <c r="O262" s="74"/>
    </row>
    <row r="263" spans="1:15" ht="16.5" thickBot="1" x14ac:dyDescent="0.3">
      <c r="A263" s="70"/>
      <c r="B263" s="60"/>
      <c r="C263" s="60"/>
      <c r="D263" s="60"/>
      <c r="E263" s="60"/>
      <c r="F263" s="60"/>
      <c r="G263" s="60"/>
      <c r="I263" s="75"/>
      <c r="J263" s="76"/>
      <c r="K263" s="76"/>
      <c r="L263" s="76"/>
      <c r="M263" s="76"/>
      <c r="N263" s="76"/>
      <c r="O263" s="77"/>
    </row>
    <row r="264" spans="1:15" ht="16.5" thickBot="1" x14ac:dyDescent="0.3">
      <c r="A264" s="6"/>
      <c r="O264" s="8"/>
    </row>
    <row r="265" spans="1:15" x14ac:dyDescent="0.25">
      <c r="A265" s="58" t="s">
        <v>90</v>
      </c>
      <c r="B265" s="59"/>
      <c r="C265" s="59"/>
      <c r="D265" s="59"/>
      <c r="E265" s="60"/>
      <c r="F265" s="60"/>
      <c r="G265" s="60"/>
      <c r="I265" s="63">
        <f>IRR(D231:AM231)*12</f>
        <v>1.318855054281852</v>
      </c>
      <c r="J265" s="64"/>
      <c r="K265" s="64"/>
      <c r="L265" s="64"/>
      <c r="M265" s="65"/>
      <c r="N265" s="65"/>
      <c r="O265" s="66"/>
    </row>
    <row r="266" spans="1:15" ht="16.5" thickBot="1" x14ac:dyDescent="0.3">
      <c r="A266" s="61"/>
      <c r="B266" s="62"/>
      <c r="C266" s="62"/>
      <c r="D266" s="62"/>
      <c r="E266" s="62"/>
      <c r="F266" s="62"/>
      <c r="G266" s="62"/>
      <c r="H266" s="10"/>
      <c r="I266" s="67"/>
      <c r="J266" s="68"/>
      <c r="K266" s="68"/>
      <c r="L266" s="68"/>
      <c r="M266" s="68"/>
      <c r="N266" s="68"/>
      <c r="O266" s="69"/>
    </row>
  </sheetData>
  <mergeCells count="241">
    <mergeCell ref="H188:I188"/>
    <mergeCell ref="J188:K188"/>
    <mergeCell ref="A185:E185"/>
    <mergeCell ref="F185:G185"/>
    <mergeCell ref="H185:I185"/>
    <mergeCell ref="J185:K185"/>
    <mergeCell ref="A173:O182"/>
    <mergeCell ref="A183:E183"/>
    <mergeCell ref="A184:E184"/>
    <mergeCell ref="F183:G183"/>
    <mergeCell ref="F184:G184"/>
    <mergeCell ref="H183:I183"/>
    <mergeCell ref="J183:K183"/>
    <mergeCell ref="H184:I184"/>
    <mergeCell ref="J184:K184"/>
    <mergeCell ref="L183:O183"/>
    <mergeCell ref="L184:O184"/>
    <mergeCell ref="L185:O185"/>
    <mergeCell ref="A169:C169"/>
    <mergeCell ref="A170:C170"/>
    <mergeCell ref="A164:C164"/>
    <mergeCell ref="A165:C165"/>
    <mergeCell ref="A166:C166"/>
    <mergeCell ref="A167:C167"/>
    <mergeCell ref="A168:C168"/>
    <mergeCell ref="A171:C171"/>
    <mergeCell ref="A172:O172"/>
    <mergeCell ref="L154:M154"/>
    <mergeCell ref="N154:O154"/>
    <mergeCell ref="L155:M155"/>
    <mergeCell ref="N155:O155"/>
    <mergeCell ref="L152:M152"/>
    <mergeCell ref="N152:O152"/>
    <mergeCell ref="L153:M153"/>
    <mergeCell ref="N153:O153"/>
    <mergeCell ref="A157:O162"/>
    <mergeCell ref="A156:E156"/>
    <mergeCell ref="F156:G156"/>
    <mergeCell ref="H156:I156"/>
    <mergeCell ref="A152:K152"/>
    <mergeCell ref="A153:K153"/>
    <mergeCell ref="A154:K154"/>
    <mergeCell ref="A155:K155"/>
    <mergeCell ref="A141:O150"/>
    <mergeCell ref="A89:G90"/>
    <mergeCell ref="I89:O90"/>
    <mergeCell ref="A92:O92"/>
    <mergeCell ref="A93:O110"/>
    <mergeCell ref="A111:O111"/>
    <mergeCell ref="A80:G81"/>
    <mergeCell ref="I80:O81"/>
    <mergeCell ref="A83:G84"/>
    <mergeCell ref="I83:O84"/>
    <mergeCell ref="A86:G87"/>
    <mergeCell ref="I86:O87"/>
    <mergeCell ref="A112:O139"/>
    <mergeCell ref="A140:O140"/>
    <mergeCell ref="A14:G15"/>
    <mergeCell ref="I14:O15"/>
    <mergeCell ref="A12:O12"/>
    <mergeCell ref="A8:O8"/>
    <mergeCell ref="A9:O11"/>
    <mergeCell ref="A1:O2"/>
    <mergeCell ref="I3:O3"/>
    <mergeCell ref="I6:O6"/>
    <mergeCell ref="I5:O5"/>
    <mergeCell ref="A17:G18"/>
    <mergeCell ref="I17:O18"/>
    <mergeCell ref="A20:G21"/>
    <mergeCell ref="I20:O21"/>
    <mergeCell ref="A23:G24"/>
    <mergeCell ref="I23:O24"/>
    <mergeCell ref="A26:G27"/>
    <mergeCell ref="I26:O27"/>
    <mergeCell ref="A29:G30"/>
    <mergeCell ref="I29:O30"/>
    <mergeCell ref="A32:G33"/>
    <mergeCell ref="I32:O33"/>
    <mergeCell ref="A56:G57"/>
    <mergeCell ref="I56:O57"/>
    <mergeCell ref="A35:G36"/>
    <mergeCell ref="I35:O36"/>
    <mergeCell ref="A38:G39"/>
    <mergeCell ref="I38:O39"/>
    <mergeCell ref="A44:G45"/>
    <mergeCell ref="I44:O45"/>
    <mergeCell ref="A41:G42"/>
    <mergeCell ref="I41:O42"/>
    <mergeCell ref="A48:O48"/>
    <mergeCell ref="A50:G51"/>
    <mergeCell ref="I50:O51"/>
    <mergeCell ref="A53:G54"/>
    <mergeCell ref="I53:O54"/>
    <mergeCell ref="A59:G60"/>
    <mergeCell ref="I59:O60"/>
    <mergeCell ref="A62:G63"/>
    <mergeCell ref="I62:O63"/>
    <mergeCell ref="A65:G66"/>
    <mergeCell ref="I65:O66"/>
    <mergeCell ref="A77:G78"/>
    <mergeCell ref="I77:O78"/>
    <mergeCell ref="A68:G69"/>
    <mergeCell ref="I68:O69"/>
    <mergeCell ref="A71:G72"/>
    <mergeCell ref="I71:O72"/>
    <mergeCell ref="A74:G75"/>
    <mergeCell ref="I74:O75"/>
    <mergeCell ref="A193:O199"/>
    <mergeCell ref="F186:G186"/>
    <mergeCell ref="F187:G187"/>
    <mergeCell ref="F188:G188"/>
    <mergeCell ref="H186:I186"/>
    <mergeCell ref="J186:K186"/>
    <mergeCell ref="F192:G192"/>
    <mergeCell ref="H192:I192"/>
    <mergeCell ref="J192:K192"/>
    <mergeCell ref="L186:O186"/>
    <mergeCell ref="L187:O187"/>
    <mergeCell ref="L188:O188"/>
    <mergeCell ref="L192:O192"/>
    <mergeCell ref="A192:E192"/>
    <mergeCell ref="A186:E186"/>
    <mergeCell ref="F190:G190"/>
    <mergeCell ref="H190:I190"/>
    <mergeCell ref="J190:K190"/>
    <mergeCell ref="L190:O190"/>
    <mergeCell ref="A190:E190"/>
    <mergeCell ref="A187:E187"/>
    <mergeCell ref="A188:E188"/>
    <mergeCell ref="H187:I187"/>
    <mergeCell ref="J187:K187"/>
    <mergeCell ref="A205:E205"/>
    <mergeCell ref="A200:E200"/>
    <mergeCell ref="F200:G200"/>
    <mergeCell ref="H200:I200"/>
    <mergeCell ref="J200:O200"/>
    <mergeCell ref="A201:E201"/>
    <mergeCell ref="F201:G201"/>
    <mergeCell ref="H201:I201"/>
    <mergeCell ref="J201:O201"/>
    <mergeCell ref="A202:E202"/>
    <mergeCell ref="F202:G202"/>
    <mergeCell ref="H202:I202"/>
    <mergeCell ref="J202:O202"/>
    <mergeCell ref="F205:G205"/>
    <mergeCell ref="H205:I205"/>
    <mergeCell ref="J205:O205"/>
    <mergeCell ref="A203:E203"/>
    <mergeCell ref="F203:G203"/>
    <mergeCell ref="H203:I203"/>
    <mergeCell ref="J203:O203"/>
    <mergeCell ref="A204:E204"/>
    <mergeCell ref="F204:G204"/>
    <mergeCell ref="H204:I204"/>
    <mergeCell ref="J204:O204"/>
    <mergeCell ref="A210:E210"/>
    <mergeCell ref="A211:E211"/>
    <mergeCell ref="N209:O209"/>
    <mergeCell ref="F209:H209"/>
    <mergeCell ref="I209:K209"/>
    <mergeCell ref="L209:M209"/>
    <mergeCell ref="F210:H210"/>
    <mergeCell ref="F211:H211"/>
    <mergeCell ref="I210:K210"/>
    <mergeCell ref="A218:C218"/>
    <mergeCell ref="A219:O219"/>
    <mergeCell ref="A217:C217"/>
    <mergeCell ref="A214:C214"/>
    <mergeCell ref="A215:C215"/>
    <mergeCell ref="A216:C216"/>
    <mergeCell ref="A213:O213"/>
    <mergeCell ref="N212:O212"/>
    <mergeCell ref="A212:E212"/>
    <mergeCell ref="F212:H212"/>
    <mergeCell ref="A228:O228"/>
    <mergeCell ref="A232:C232"/>
    <mergeCell ref="A234:O234"/>
    <mergeCell ref="A235:C235"/>
    <mergeCell ref="A236:C236"/>
    <mergeCell ref="A237:C237"/>
    <mergeCell ref="A238:C238"/>
    <mergeCell ref="A220:O220"/>
    <mergeCell ref="A221:C221"/>
    <mergeCell ref="A222:C222"/>
    <mergeCell ref="A223:C223"/>
    <mergeCell ref="A224:C224"/>
    <mergeCell ref="A226:C226"/>
    <mergeCell ref="A227:C227"/>
    <mergeCell ref="A229:C229"/>
    <mergeCell ref="A225:C225"/>
    <mergeCell ref="A240:C240"/>
    <mergeCell ref="A241:C241"/>
    <mergeCell ref="A242:O242"/>
    <mergeCell ref="A243:C243"/>
    <mergeCell ref="A244:C244"/>
    <mergeCell ref="A245:C245"/>
    <mergeCell ref="A246:C246"/>
    <mergeCell ref="A230:C230"/>
    <mergeCell ref="A231:C231"/>
    <mergeCell ref="A239:C239"/>
    <mergeCell ref="A265:G266"/>
    <mergeCell ref="I265:O266"/>
    <mergeCell ref="A262:G263"/>
    <mergeCell ref="I262:O263"/>
    <mergeCell ref="A248:O248"/>
    <mergeCell ref="A249:C249"/>
    <mergeCell ref="A250:C250"/>
    <mergeCell ref="A251:C251"/>
    <mergeCell ref="A252:C252"/>
    <mergeCell ref="A254:C254"/>
    <mergeCell ref="A255:C255"/>
    <mergeCell ref="A256:O256"/>
    <mergeCell ref="A257:C257"/>
    <mergeCell ref="A258:C258"/>
    <mergeCell ref="A259:C259"/>
    <mergeCell ref="A260:C260"/>
    <mergeCell ref="A253:C253"/>
    <mergeCell ref="I211:K211"/>
    <mergeCell ref="I212:K212"/>
    <mergeCell ref="L210:M210"/>
    <mergeCell ref="L211:M211"/>
    <mergeCell ref="L212:M212"/>
    <mergeCell ref="A189:E189"/>
    <mergeCell ref="F189:G189"/>
    <mergeCell ref="H189:I189"/>
    <mergeCell ref="J189:K189"/>
    <mergeCell ref="L189:O189"/>
    <mergeCell ref="A191:E191"/>
    <mergeCell ref="F191:G191"/>
    <mergeCell ref="H191:I191"/>
    <mergeCell ref="J191:K191"/>
    <mergeCell ref="L191:O191"/>
    <mergeCell ref="A206:E206"/>
    <mergeCell ref="F206:G206"/>
    <mergeCell ref="H206:I206"/>
    <mergeCell ref="J206:O206"/>
    <mergeCell ref="A207:O207"/>
    <mergeCell ref="A208:O208"/>
    <mergeCell ref="N210:O210"/>
    <mergeCell ref="N211:O211"/>
    <mergeCell ref="A209:E209"/>
  </mergeCells>
  <dataValidations disablePrompts="1" count="2">
    <dataValidation type="list" allowBlank="1" showInputMessage="1" showErrorMessage="1" sqref="I59:O60">
      <formula1>налог\</formula1>
    </dataValidation>
    <dataValidation type="list" allowBlank="1" showInputMessage="1" showErrorMessage="1" sqref="I65:O66">
      <formula1>бизнес</formula1>
    </dataValidation>
  </dataValidations>
  <hyperlinks>
    <hyperlink ref="L185" r:id="rId1"/>
    <hyperlink ref="L186" r:id="rId2"/>
  </hyperlinks>
  <pageMargins left="0.70866141732283472" right="0.70866141732283472" top="0.74803149606299213" bottom="0.74803149606299213" header="0.31496062992125984" footer="0.31496062992125984"/>
  <pageSetup paperSize="9" scale="58" fitToHeight="20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" sqref="B1:B3"/>
    </sheetView>
  </sheetViews>
  <sheetFormatPr defaultRowHeight="15" x14ac:dyDescent="0.25"/>
  <cols>
    <col min="1" max="1" width="27.5703125" bestFit="1" customWidth="1"/>
  </cols>
  <sheetData>
    <row r="1" spans="1:2" x14ac:dyDescent="0.25">
      <c r="A1" t="s">
        <v>31</v>
      </c>
      <c r="B1" t="s">
        <v>36</v>
      </c>
    </row>
    <row r="2" spans="1:2" x14ac:dyDescent="0.25">
      <c r="A2" t="s">
        <v>32</v>
      </c>
      <c r="B2" t="s">
        <v>37</v>
      </c>
    </row>
    <row r="3" spans="1:2" x14ac:dyDescent="0.25">
      <c r="A3" t="s">
        <v>33</v>
      </c>
      <c r="B3" t="s">
        <v>38</v>
      </c>
    </row>
    <row r="4" spans="1:2" x14ac:dyDescent="0.25">
      <c r="A4" t="s">
        <v>34</v>
      </c>
    </row>
    <row r="5" spans="1:2" x14ac:dyDescent="0.25">
      <c r="A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бизнес</vt:lpstr>
      <vt:lpstr>налог\</vt:lpstr>
      <vt:lpstr>Лист1!Область_печати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Аверин Вадим Маркович</dc:creator>
  <cp:lastModifiedBy>Никитина Ольга Ивановна</cp:lastModifiedBy>
  <cp:lastPrinted>2025-09-30T07:52:25Z</cp:lastPrinted>
  <dcterms:created xsi:type="dcterms:W3CDTF">2025-09-29T12:14:58Z</dcterms:created>
  <dcterms:modified xsi:type="dcterms:W3CDTF">2026-01-22T11:12:34Z</dcterms:modified>
</cp:coreProperties>
</file>