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erin.v.m\Desktop\"/>
    </mc:Choice>
  </mc:AlternateContent>
  <workbookProtection workbookAlgorithmName="SHA-512" workbookHashValue="DhnQD6vYAshTI6BdJwb+8WRnLtwKqYjrHSeOzfgMEjjVif2LMbZSooN3ahcSRrnBwDVvDN8jCFWxQDYARV9rjA==" workbookSaltValue="TeVZr2yYfJVmDoqMb2zJmA==" workbookSpinCount="100000" lockStructure="1"/>
  <bookViews>
    <workbookView xWindow="0" yWindow="0" windowWidth="28800" windowHeight="11400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4" i="1" l="1"/>
  <c r="D231" i="1"/>
  <c r="D255" i="1"/>
  <c r="E255" i="1" s="1"/>
  <c r="F255" i="1" s="1"/>
  <c r="G255" i="1" s="1"/>
  <c r="H255" i="1" s="1"/>
  <c r="I255" i="1" s="1"/>
  <c r="J255" i="1" s="1"/>
  <c r="K255" i="1" s="1"/>
  <c r="L255" i="1" s="1"/>
  <c r="M255" i="1" s="1"/>
  <c r="N255" i="1" s="1"/>
  <c r="O255" i="1" s="1"/>
  <c r="O254" i="1"/>
  <c r="N254" i="1"/>
  <c r="H254" i="1"/>
  <c r="G254" i="1"/>
  <c r="D254" i="1"/>
  <c r="D253" i="1"/>
  <c r="E253" i="1" s="1"/>
  <c r="F253" i="1" s="1"/>
  <c r="G253" i="1" s="1"/>
  <c r="H253" i="1" s="1"/>
  <c r="I253" i="1" s="1"/>
  <c r="J253" i="1" s="1"/>
  <c r="K253" i="1" s="1"/>
  <c r="L253" i="1" s="1"/>
  <c r="M253" i="1" s="1"/>
  <c r="N253" i="1" s="1"/>
  <c r="O253" i="1" s="1"/>
  <c r="O252" i="1"/>
  <c r="N252" i="1"/>
  <c r="M252" i="1"/>
  <c r="M254" i="1" s="1"/>
  <c r="L252" i="1"/>
  <c r="L254" i="1" s="1"/>
  <c r="K252" i="1"/>
  <c r="K254" i="1" s="1"/>
  <c r="J252" i="1"/>
  <c r="J254" i="1" s="1"/>
  <c r="I252" i="1"/>
  <c r="I254" i="1" s="1"/>
  <c r="H252" i="1"/>
  <c r="G252" i="1"/>
  <c r="D252" i="1"/>
  <c r="E252" i="1" s="1"/>
  <c r="O251" i="1"/>
  <c r="N251" i="1"/>
  <c r="M251" i="1"/>
  <c r="L251" i="1"/>
  <c r="K251" i="1"/>
  <c r="J251" i="1"/>
  <c r="I251" i="1"/>
  <c r="H251" i="1"/>
  <c r="G251" i="1"/>
  <c r="D251" i="1"/>
  <c r="E251" i="1" s="1"/>
  <c r="F251" i="1" s="1"/>
  <c r="E240" i="1"/>
  <c r="F240" i="1"/>
  <c r="G240" i="1"/>
  <c r="H240" i="1"/>
  <c r="I240" i="1"/>
  <c r="J240" i="1"/>
  <c r="K240" i="1"/>
  <c r="L240" i="1"/>
  <c r="M240" i="1"/>
  <c r="N240" i="1"/>
  <c r="O240" i="1"/>
  <c r="D240" i="1"/>
  <c r="H237" i="1"/>
  <c r="I237" i="1"/>
  <c r="J237" i="1"/>
  <c r="K237" i="1"/>
  <c r="L237" i="1"/>
  <c r="M237" i="1"/>
  <c r="N237" i="1"/>
  <c r="O237" i="1"/>
  <c r="H238" i="1"/>
  <c r="I238" i="1"/>
  <c r="J238" i="1"/>
  <c r="K238" i="1"/>
  <c r="L238" i="1"/>
  <c r="M238" i="1"/>
  <c r="N238" i="1"/>
  <c r="O238" i="1"/>
  <c r="G238" i="1"/>
  <c r="G237" i="1"/>
  <c r="F237" i="1"/>
  <c r="F238" i="1"/>
  <c r="E238" i="1"/>
  <c r="E237" i="1"/>
  <c r="D238" i="1"/>
  <c r="D237" i="1"/>
  <c r="E228" i="1"/>
  <c r="F228" i="1"/>
  <c r="G228" i="1"/>
  <c r="H228" i="1"/>
  <c r="I228" i="1"/>
  <c r="J228" i="1"/>
  <c r="K228" i="1"/>
  <c r="L228" i="1"/>
  <c r="M228" i="1"/>
  <c r="N228" i="1"/>
  <c r="O228" i="1"/>
  <c r="D228" i="1"/>
  <c r="A254" i="1"/>
  <c r="A252" i="1"/>
  <c r="A253" i="1"/>
  <c r="A251" i="1"/>
  <c r="A240" i="1"/>
  <c r="A238" i="1"/>
  <c r="A239" i="1"/>
  <c r="A237" i="1"/>
  <c r="H163" i="1"/>
  <c r="E223" i="1"/>
  <c r="E224" i="1"/>
  <c r="D224" i="1"/>
  <c r="D223" i="1"/>
  <c r="I218" i="1"/>
  <c r="J218" i="1"/>
  <c r="K218" i="1"/>
  <c r="L218" i="1"/>
  <c r="N218" i="1"/>
  <c r="E217" i="1"/>
  <c r="E218" i="1"/>
  <c r="F218" i="1"/>
  <c r="D218" i="1"/>
  <c r="D217" i="1"/>
  <c r="N214" i="1"/>
  <c r="N213" i="1"/>
  <c r="H174" i="1"/>
  <c r="H218" i="1" s="1"/>
  <c r="G174" i="1"/>
  <c r="G218" i="1" s="1"/>
  <c r="O174" i="1"/>
  <c r="O218" i="1" s="1"/>
  <c r="N174" i="1"/>
  <c r="M174" i="1"/>
  <c r="M218" i="1" s="1"/>
  <c r="E175" i="1"/>
  <c r="F173" i="1"/>
  <c r="F175" i="1" s="1"/>
  <c r="F223" i="1" s="1"/>
  <c r="G173" i="1"/>
  <c r="H173" i="1"/>
  <c r="I173" i="1"/>
  <c r="I175" i="1" s="1"/>
  <c r="I223" i="1" s="1"/>
  <c r="J173" i="1"/>
  <c r="J175" i="1" s="1"/>
  <c r="J223" i="1" s="1"/>
  <c r="K173" i="1"/>
  <c r="K175" i="1" s="1"/>
  <c r="K223" i="1" s="1"/>
  <c r="L173" i="1"/>
  <c r="L175" i="1" s="1"/>
  <c r="L223" i="1" s="1"/>
  <c r="M173" i="1"/>
  <c r="M217" i="1" s="1"/>
  <c r="N173" i="1"/>
  <c r="N217" i="1" s="1"/>
  <c r="O173" i="1"/>
  <c r="O217" i="1" s="1"/>
  <c r="D175" i="1"/>
  <c r="E254" i="1" l="1"/>
  <c r="F252" i="1"/>
  <c r="F254" i="1" s="1"/>
  <c r="H175" i="1"/>
  <c r="H223" i="1" s="1"/>
  <c r="G175" i="1"/>
  <c r="G223" i="1" s="1"/>
  <c r="F217" i="1"/>
  <c r="J217" i="1"/>
  <c r="L217" i="1"/>
  <c r="I217" i="1"/>
  <c r="K217" i="1"/>
  <c r="H217" i="1"/>
  <c r="G217" i="1"/>
  <c r="O175" i="1"/>
  <c r="O223" i="1" s="1"/>
  <c r="M175" i="1"/>
  <c r="M223" i="1" s="1"/>
  <c r="N175" i="1"/>
  <c r="N223" i="1" s="1"/>
  <c r="A9" i="1"/>
  <c r="D239" i="1"/>
  <c r="E239" i="1" s="1"/>
  <c r="A218" i="1"/>
  <c r="A217" i="1"/>
  <c r="A214" i="1"/>
  <c r="A213" i="1"/>
  <c r="J195" i="1" l="1"/>
  <c r="F239" i="1"/>
  <c r="G239" i="1" s="1"/>
  <c r="H239" i="1" s="1"/>
  <c r="I239" i="1" s="1"/>
  <c r="J239" i="1" s="1"/>
  <c r="K239" i="1" s="1"/>
  <c r="L239" i="1" s="1"/>
  <c r="M239" i="1" s="1"/>
  <c r="N239" i="1" s="1"/>
  <c r="O239" i="1" s="1"/>
  <c r="D219" i="1" l="1"/>
  <c r="K227" i="1"/>
  <c r="K219" i="1"/>
  <c r="K224" i="1" s="1"/>
  <c r="K226" i="1" s="1"/>
  <c r="F227" i="1"/>
  <c r="F219" i="1"/>
  <c r="F224" i="1" s="1"/>
  <c r="H227" i="1"/>
  <c r="H219" i="1"/>
  <c r="H224" i="1" s="1"/>
  <c r="H226" i="1" s="1"/>
  <c r="N227" i="1"/>
  <c r="N219" i="1"/>
  <c r="N224" i="1" s="1"/>
  <c r="N226" i="1" s="1"/>
  <c r="L227" i="1"/>
  <c r="L219" i="1"/>
  <c r="L224" i="1" s="1"/>
  <c r="L226" i="1" s="1"/>
  <c r="O227" i="1"/>
  <c r="O219" i="1"/>
  <c r="O224" i="1" s="1"/>
  <c r="O226" i="1" s="1"/>
  <c r="J227" i="1"/>
  <c r="J219" i="1"/>
  <c r="J224" i="1" s="1"/>
  <c r="J226" i="1" s="1"/>
  <c r="I227" i="1"/>
  <c r="I219" i="1"/>
  <c r="I224" i="1" s="1"/>
  <c r="I226" i="1" s="1"/>
  <c r="M227" i="1"/>
  <c r="M219" i="1"/>
  <c r="M224" i="1" s="1"/>
  <c r="M226" i="1" s="1"/>
  <c r="G227" i="1"/>
  <c r="G219" i="1"/>
  <c r="G224" i="1" s="1"/>
  <c r="G226" i="1" s="1"/>
  <c r="E219" i="1"/>
  <c r="J230" i="1" l="1"/>
  <c r="J232" i="1" s="1"/>
  <c r="E227" i="1"/>
  <c r="L230" i="1"/>
  <c r="L232" i="1" s="1"/>
  <c r="N230" i="1"/>
  <c r="N232" i="1" s="1"/>
  <c r="G230" i="1"/>
  <c r="G232" i="1" s="1"/>
  <c r="H230" i="1"/>
  <c r="H232" i="1" s="1"/>
  <c r="M230" i="1"/>
  <c r="M232" i="1" s="1"/>
  <c r="F230" i="1"/>
  <c r="F232" i="1" s="1"/>
  <c r="I230" i="1"/>
  <c r="I232" i="1" s="1"/>
  <c r="K230" i="1"/>
  <c r="K232" i="1" s="1"/>
  <c r="O230" i="1"/>
  <c r="O232" i="1" s="1"/>
  <c r="D227" i="1"/>
  <c r="D230" i="1" s="1"/>
  <c r="D232" i="1" s="1"/>
  <c r="I266" i="1" s="1"/>
  <c r="E230" i="1" l="1"/>
  <c r="E232" i="1" s="1"/>
  <c r="I86" i="1"/>
  <c r="D241" i="1"/>
  <c r="E241" i="1" s="1"/>
  <c r="F241" i="1" s="1"/>
  <c r="G241" i="1" s="1"/>
  <c r="H241" i="1" s="1"/>
  <c r="I241" i="1" s="1"/>
  <c r="J241" i="1" s="1"/>
  <c r="K241" i="1" s="1"/>
  <c r="L241" i="1" s="1"/>
  <c r="M241" i="1" s="1"/>
  <c r="N241" i="1" s="1"/>
  <c r="O241" i="1" s="1"/>
  <c r="D233" i="1"/>
  <c r="E242" i="1" l="1"/>
  <c r="E244" i="1" s="1"/>
  <c r="E246" i="1" s="1"/>
  <c r="Q232" i="1" s="1"/>
  <c r="D242" i="1"/>
  <c r="D244" i="1" s="1"/>
  <c r="D246" i="1" s="1"/>
  <c r="P232" i="1" s="1"/>
  <c r="E233" i="1"/>
  <c r="F233" i="1" l="1"/>
  <c r="F242" i="1"/>
  <c r="F244" i="1" s="1"/>
  <c r="F246" i="1" s="1"/>
  <c r="R232" i="1" s="1"/>
  <c r="G233" i="1" l="1"/>
  <c r="H233" i="1" s="1"/>
  <c r="I233" i="1" s="1"/>
  <c r="J233" i="1" s="1"/>
  <c r="K233" i="1" s="1"/>
  <c r="L233" i="1" s="1"/>
  <c r="M233" i="1" s="1"/>
  <c r="N233" i="1" s="1"/>
  <c r="O233" i="1" s="1"/>
  <c r="P233" i="1" s="1"/>
  <c r="Q233" i="1" s="1"/>
  <c r="R233" i="1" s="1"/>
  <c r="I77" i="1"/>
  <c r="D256" i="1"/>
  <c r="D258" i="1" s="1"/>
  <c r="D260" i="1" s="1"/>
  <c r="AB232" i="1" s="1"/>
  <c r="E256" i="1"/>
  <c r="E258" i="1" s="1"/>
  <c r="E260" i="1" s="1"/>
  <c r="G242" i="1"/>
  <c r="G244" i="1" s="1"/>
  <c r="G246" i="1" s="1"/>
  <c r="S232" i="1" s="1"/>
  <c r="D247" i="1" l="1"/>
  <c r="E247" i="1" s="1"/>
  <c r="F247" i="1" s="1"/>
  <c r="S233" i="1"/>
  <c r="H242" i="1"/>
  <c r="H244" i="1" s="1"/>
  <c r="H246" i="1" s="1"/>
  <c r="T232" i="1" s="1"/>
  <c r="F256" i="1"/>
  <c r="F258" i="1" s="1"/>
  <c r="F260" i="1" s="1"/>
  <c r="AC232" i="1"/>
  <c r="G247" i="1"/>
  <c r="T233" i="1" l="1"/>
  <c r="H247" i="1"/>
  <c r="AD232" i="1"/>
  <c r="G256" i="1"/>
  <c r="G258" i="1" s="1"/>
  <c r="G260" i="1" s="1"/>
  <c r="AE232" i="1" s="1"/>
  <c r="I242" i="1"/>
  <c r="I244" i="1" s="1"/>
  <c r="I246" i="1" s="1"/>
  <c r="U232" i="1" s="1"/>
  <c r="U233" i="1" l="1"/>
  <c r="J242" i="1"/>
  <c r="J244" i="1" s="1"/>
  <c r="J246" i="1" s="1"/>
  <c r="V232" i="1" s="1"/>
  <c r="I247" i="1"/>
  <c r="H256" i="1"/>
  <c r="H258" i="1" s="1"/>
  <c r="H260" i="1" s="1"/>
  <c r="V233" i="1" l="1"/>
  <c r="J247" i="1"/>
  <c r="AF232" i="1"/>
  <c r="K242" i="1"/>
  <c r="K244" i="1" s="1"/>
  <c r="K246" i="1" s="1"/>
  <c r="W232" i="1" s="1"/>
  <c r="I256" i="1"/>
  <c r="I258" i="1" s="1"/>
  <c r="I260" i="1" s="1"/>
  <c r="W233" i="1" l="1"/>
  <c r="J256" i="1"/>
  <c r="J258" i="1" s="1"/>
  <c r="J260" i="1" s="1"/>
  <c r="K247" i="1"/>
  <c r="AG232" i="1"/>
  <c r="L242" i="1"/>
  <c r="L244" i="1" s="1"/>
  <c r="L246" i="1" s="1"/>
  <c r="X232" i="1" s="1"/>
  <c r="X233" i="1" l="1"/>
  <c r="M242" i="1"/>
  <c r="M244" i="1" s="1"/>
  <c r="M246" i="1" s="1"/>
  <c r="Y232" i="1" s="1"/>
  <c r="L247" i="1"/>
  <c r="AH232" i="1"/>
  <c r="K256" i="1"/>
  <c r="K258" i="1" s="1"/>
  <c r="K260" i="1" s="1"/>
  <c r="Y233" i="1" l="1"/>
  <c r="M247" i="1"/>
  <c r="AI232" i="1"/>
  <c r="L256" i="1"/>
  <c r="L258" i="1" s="1"/>
  <c r="L260" i="1" s="1"/>
  <c r="O242" i="1"/>
  <c r="O244" i="1" s="1"/>
  <c r="O246" i="1" s="1"/>
  <c r="AA232" i="1" s="1"/>
  <c r="N242" i="1"/>
  <c r="N244" i="1" s="1"/>
  <c r="N246" i="1" s="1"/>
  <c r="Z232" i="1" s="1"/>
  <c r="Z233" i="1" l="1"/>
  <c r="AA233" i="1" s="1"/>
  <c r="AB233" i="1" s="1"/>
  <c r="AC233" i="1" s="1"/>
  <c r="AD233" i="1" s="1"/>
  <c r="AE233" i="1" s="1"/>
  <c r="AF233" i="1" s="1"/>
  <c r="AG233" i="1" s="1"/>
  <c r="AH233" i="1" s="1"/>
  <c r="AI233" i="1" s="1"/>
  <c r="N247" i="1"/>
  <c r="O247" i="1" s="1"/>
  <c r="D261" i="1" s="1"/>
  <c r="E261" i="1" s="1"/>
  <c r="F261" i="1" s="1"/>
  <c r="G261" i="1" s="1"/>
  <c r="H261" i="1" s="1"/>
  <c r="I261" i="1" s="1"/>
  <c r="J261" i="1" s="1"/>
  <c r="K261" i="1" s="1"/>
  <c r="L261" i="1" s="1"/>
  <c r="AJ232" i="1"/>
  <c r="M256" i="1"/>
  <c r="M258" i="1" s="1"/>
  <c r="M260" i="1" s="1"/>
  <c r="AJ233" i="1" l="1"/>
  <c r="M261" i="1"/>
  <c r="AK232" i="1"/>
  <c r="N256" i="1"/>
  <c r="N258" i="1" s="1"/>
  <c r="N260" i="1" s="1"/>
  <c r="O256" i="1"/>
  <c r="O258" i="1" s="1"/>
  <c r="O260" i="1" s="1"/>
  <c r="AM232" i="1" s="1"/>
  <c r="AK233" i="1" l="1"/>
  <c r="N261" i="1"/>
  <c r="O261" i="1" s="1"/>
  <c r="AL232" i="1"/>
  <c r="I83" i="1"/>
  <c r="AL233" i="1" l="1"/>
  <c r="AM233" i="1" s="1"/>
  <c r="I263" i="1" l="1"/>
  <c r="I80" i="1" s="1"/>
</calcChain>
</file>

<file path=xl/sharedStrings.xml><?xml version="1.0" encoding="utf-8"?>
<sst xmlns="http://schemas.openxmlformats.org/spreadsheetml/2006/main" count="228" uniqueCount="147">
  <si>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</si>
  <si>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</si>
  <si>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</si>
  <si>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</si>
  <si>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</si>
  <si>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</si>
  <si>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</si>
  <si>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</si>
  <si>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</si>
  <si>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</si>
  <si>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</si>
  <si>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</si>
  <si>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</si>
  <si>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</si>
  <si>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</si>
  <si>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</si>
  <si>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</si>
  <si>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</si>
  <si>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</si>
  <si>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</si>
  <si>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</si>
  <si>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</si>
  <si>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</si>
  <si>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</si>
  <si>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</si>
  <si>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</si>
  <si>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</si>
  <si>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</si>
  <si>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</si>
  <si>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</si>
  <si>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</si>
  <si>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</si>
  <si>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</si>
  <si>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</si>
  <si>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</si>
  <si>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</si>
  <si>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</si>
  <si>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</si>
  <si>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</si>
  <si>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</si>
  <si>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</si>
  <si>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</si>
  <si>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</si>
  <si>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</si>
  <si>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</si>
  <si>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</si>
  <si>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</si>
  <si>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</si>
  <si>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</si>
  <si>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</si>
  <si>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</si>
  <si>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</si>
  <si>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</si>
  <si>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</si>
  <si>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</si>
  <si>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</si>
  <si>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</si>
  <si>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</si>
  <si>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</si>
  <si>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</si>
  <si>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</si>
  <si>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</si>
  <si>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</si>
  <si>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</si>
  <si>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</si>
  <si>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</si>
  <si>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</si>
  <si>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</si>
  <si>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</si>
  <si>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Заключение договора на поставку оборудования</t>
  </si>
  <si>
    <t>1 день</t>
  </si>
  <si>
    <t>Поставка оборудования</t>
  </si>
  <si>
    <t>Поставлено оборудование</t>
  </si>
  <si>
    <t>Заключение договора аренды</t>
  </si>
  <si>
    <t>Заключен договор аренды</t>
  </si>
  <si>
    <t>Закупка сырья</t>
  </si>
  <si>
    <t>Получено сырье</t>
  </si>
  <si>
    <t>Монтаж оборудования</t>
  </si>
  <si>
    <t>Смонтировано и оттестировано оборудование</t>
  </si>
  <si>
    <t>Запуск оказания услуг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</si>
  <si>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</si>
  <si>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</si>
  <si>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</si>
  <si>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</si>
  <si>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</si>
  <si>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</si>
  <si>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</si>
  <si>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</si>
  <si>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</si>
  <si>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</si>
  <si>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</si>
  <si>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</si>
  <si>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</si>
  <si>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</si>
  <si>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</si>
  <si>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Оказание услуг по ремонту покрышек легковых транспортных средств на трассе А114</t>
  </si>
  <si>
    <t>Место расположения: отсутствие конкурентов на длительном протяжении трассы 30 и 50 км в разные стороны</t>
  </si>
  <si>
    <t xml:space="preserve">Проект предполагает организацию шиномонтажа для легкового транспорта в формате оказания услуг "по вызову" на а/м А114 Новая Ладога - Вологда в арендуемом помещении площадью 30 кв.м. Помещение предназначено для хранения оборудования и расходных материалов, обслуживание транспортных средств осуществляется на открытой площадке в непосредственной близости от автомобильной дороги. Выбор локации ведения бизнеса обусловлен отсутствием конкурентов на 30 км удалении в северную и 50 км удалении в восточную стороны движения. Кроме того, станция шиномонтажа будет обслуживать локальных жителей расположенных в непосредственной близости от нее населенных пунктов.
Услугами станции будут являться: 
- ремонт автомобильных покрышек (основная услуга);
- сезонная замена резины для населения расположенных в непосредственной близости населенных пунктов. </t>
  </si>
  <si>
    <t>Размещение станции шиномонтажа на трассе предполагает следующие направления рекламной активности: 
- размещение точки на яндекс картах и в 2гис;
- размещение 5 информационных табличек на протяжении каждых 10 км.
План продаж сформирован исходя из следующих объемов продаж и цен, обоснованных в предыдущем в следующем разделе.</t>
  </si>
  <si>
    <t>Услуга</t>
  </si>
  <si>
    <t>Продажи, ед/день</t>
  </si>
  <si>
    <t>Текущий ремонт</t>
  </si>
  <si>
    <t>Сезонная смена резины</t>
  </si>
  <si>
    <t>Услуг по текущему ремонту, ед</t>
  </si>
  <si>
    <t>Услуг по сезонной смене, ед</t>
  </si>
  <si>
    <t>План продаж сформирован исходя старта проекта в январе месяце и представлен в следующей таблице. Сезонная смена резины осуществляется на протяжении апреля - мая и середины октября по середину декабря в соответствующие периоды.</t>
  </si>
  <si>
    <t>Гайковерт</t>
  </si>
  <si>
    <t>Домкрат</t>
  </si>
  <si>
    <t>Шиномонтажный станок</t>
  </si>
  <si>
    <t>Балансировочный станок</t>
  </si>
  <si>
    <t>Вулканизатор</t>
  </si>
  <si>
    <t>Прочие инструменты</t>
  </si>
  <si>
    <t>Расходные материалы</t>
  </si>
  <si>
    <t>GTE 10-30</t>
  </si>
  <si>
    <t>https://clk.li/REyT</t>
  </si>
  <si>
    <t xml:space="preserve">Shinano SI-1310 S </t>
  </si>
  <si>
    <t>https://clk.li/AVsB</t>
  </si>
  <si>
    <t>STAYER F-37 RED FORCE</t>
  </si>
  <si>
    <t>https://clk.li/cLGy</t>
  </si>
  <si>
    <t>Rudetrans RTC-602</t>
  </si>
  <si>
    <t>https://clk.li/LJKy</t>
  </si>
  <si>
    <t>Гном-Мастер</t>
  </si>
  <si>
    <t>https://clk.li/Rqvo</t>
  </si>
  <si>
    <t>Заключены договоры поставки</t>
  </si>
  <si>
    <t>14 день</t>
  </si>
  <si>
    <t xml:space="preserve">14 день </t>
  </si>
  <si>
    <t>44 день</t>
  </si>
  <si>
    <t>30 день</t>
  </si>
  <si>
    <t>40 день</t>
  </si>
  <si>
    <t xml:space="preserve">44 день </t>
  </si>
  <si>
    <t>60 день</t>
  </si>
  <si>
    <t>61 день</t>
  </si>
  <si>
    <t>Клей, руб</t>
  </si>
  <si>
    <t>Резина, руб</t>
  </si>
  <si>
    <t>Груза, руб</t>
  </si>
  <si>
    <t>Прочее</t>
  </si>
  <si>
    <t>Выручка от продаж</t>
  </si>
  <si>
    <t>Себестоимость продаж</t>
  </si>
  <si>
    <t>Прочие расходы (в т.ч. Реклама)</t>
  </si>
  <si>
    <t>Срок окупаемости проекта, мес.</t>
  </si>
  <si>
    <t>Станция шиномонтажа для легковых автомобилей</t>
  </si>
  <si>
    <t>Среднемесячная чистая прибыль в первые 12 мес. проекта, тыс. руб.</t>
  </si>
  <si>
    <t>По данным 2022 года, в Санкт-Петербурге на 1000 жителей приходится 417 автомобилей. Это самый высокий показатель автомобилизации среди всех городов России. На 1 июля 2024 года в Северной столице насчитывалось 1 820 000 автомобилей, по этому показателю Санкт-Петербург занимает 4 место среди региональных парков (после Москвы, Подмосковья и Краснодарского края). Статистика свидетельствует о том, что количество автомобилей продолжает расти и приближается к 2 млн.
Важным фактором становится и возраст автомобилей – чем старше авто, тем чаще возникает потребность в услугах шиномонтажей. В 2025 г. доля машин старше десяти лет в России достигла 72% в 2025 году. Это рекордный показатель по всему автопарку страны — почти вдвое выше, чем в 2015-м. Средний возраст авто в стране составил 15,5 года. Состояние а/д А114 характеризуется умеренным качеством покрытия, что также оказывает положительное влияние на потенциальный спрос. 
Пропускная способность трассы А114 в указанном участке составляет 11 тыс. автомобилей в сутки, оценочно средний траффик составляет 1 машина в 2-4 минуты, таким образом, совокупный траффик составляет порядка 800 машин в сутки, из которых на легковые приходится порядка 600 машин.
В среднем повреждение колеса приходится на 70 000 км (https://www.avtovzglyad.ru/sovety/ekspluataciya/2017-08-10-kakaja-samaja-chastaja-prichina-prokola-shin/), фактически обслуживаемый участок создаваемой станции шиномонтажа составляет 40 км, таким образом, потенциальное количество обращений составляет 0.34 в сутки или обращение один раз в три дня в среднем.
Парк транспортных средств в непосредственной близости от места размещения шиномонтажа составляет порядка 1 000 единиц техники, порядка 95% осуществляют сезонную смену самостоятельно или в иных сервисах, остальные - воспользуются услугами шиномонтажа при сезонной смене. 
Средняя цена конкурентов в г. Тихвин далее по ходу трассы составляет:
- 2 000 рублей за ремонт пробитого колеса;
- 3 000 рублей за сезонную смену колес</t>
  </si>
  <si>
    <t xml:space="preserve">Организация работ на станции предполагает следующий процесс: 
- съем колеса;
- разбортировка;
- ремонт (при соответствующей услуге);
- бортировка;
- балансировка;
 - установка.
Для данных целей необходимо приобретение представленного в следующей таблице оборудования. К числу прочих инструментов относятся наборы инструментом, лотки, датчики. К расходным материалам: резина, клей, груза балансировочные
</t>
  </si>
  <si>
    <t>С учетом использования различных поставщиков по поставке оборудования, а также удаленности вновь создаваемой станции, в представленной ниже дорожной карте запланирован умеренно пессимистический прогноз реализации проекта. Стоимость аренды помещение площадью 30 кв.м. составляет 7 500 рублей в месяц.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</si>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</sst>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Border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7" xfId="0" applyFont="1" applyFill="1" applyBorder="1" applyAlignment="1" applyProtection="1">
      <alignment horizontal="center" vertical="center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164" fontId="2" fillId="2" borderId="30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6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8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Border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0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3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3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Border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6" xfId="0" applyFont="1" applyFill="1" applyBorder="1" applyAlignment="1" applyProtection="1">
      <alignment horizontal="center" vertical="center" wrapText="1"/>
      <protection hidden="1"/>
    </xf>
    <xf numFmtId="0" fontId="1" fillId="4" borderId="27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2" borderId="29" xfId="0" applyFont="1" applyFill="1" applyBorder="1" applyAlignment="1" applyProtection="1">
      <alignment vertical="center" wrapText="1"/>
      <protection hidden="1"/>
    </xf>
    <xf numFmtId="0" fontId="0" fillId="0" borderId="30" xfId="0" applyBorder="1" applyAlignment="1" applyProtection="1">
      <alignment vertical="center" wrapText="1"/>
      <protection hidden="1"/>
    </xf>
    <xf numFmtId="0" fontId="3" fillId="4" borderId="35" xfId="0" applyFont="1" applyFill="1" applyBorder="1" applyAlignment="1" applyProtection="1">
      <alignment vertical="center" wrapText="1"/>
      <protection hidden="1"/>
    </xf>
    <xf numFmtId="0" fontId="1" fillId="4" borderId="36" xfId="0" applyFont="1" applyFill="1" applyBorder="1" applyAlignment="1" applyProtection="1">
      <alignment vertical="center" wrapText="1"/>
      <protection hidden="1"/>
    </xf>
    <xf numFmtId="0" fontId="2" fillId="2" borderId="32" xfId="0" applyFont="1" applyFill="1" applyBorder="1" applyAlignment="1" applyProtection="1">
      <alignment vertical="center" wrapText="1"/>
      <protection hidden="1"/>
    </xf>
    <xf numFmtId="0" fontId="0" fillId="0" borderId="33" xfId="0" applyBorder="1" applyAlignment="1" applyProtection="1">
      <alignment vertical="center" wrapText="1"/>
      <protection hidden="1"/>
    </xf>
    <xf numFmtId="0" fontId="0" fillId="0" borderId="34" xfId="0" applyBorder="1" applyAlignment="1" applyProtection="1">
      <alignment vertical="center" wrapText="1"/>
      <protection hidden="1"/>
    </xf>
    <xf numFmtId="0" fontId="3" fillId="4" borderId="26" xfId="0" applyFont="1" applyFill="1" applyBorder="1" applyAlignment="1" applyProtection="1">
      <alignment vertical="center" wrapText="1"/>
      <protection hidden="1"/>
    </xf>
    <xf numFmtId="0" fontId="1" fillId="4" borderId="27" xfId="0" applyFont="1" applyFill="1" applyBorder="1" applyAlignment="1" applyProtection="1">
      <alignment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6" xfId="0" applyFill="1" applyBorder="1" applyAlignment="1" applyProtection="1">
      <alignment horizontal="center" vertical="center" wrapText="1"/>
      <protection locked="0"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Border="1" applyAlignment="1" applyProtection="1">
      <alignment horizontal="right" vertical="center" wrapText="1"/>
      <protection locked="0" hidden="1"/>
    </xf>
    <xf numFmtId="0" fontId="0" fillId="0" borderId="0" xfId="0" applyBorder="1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38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0" fillId="5" borderId="0" xfId="0" applyFill="1" applyBorder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2" fillId="5" borderId="15" xfId="0" applyFont="1" applyFill="1" applyBorder="1" applyAlignment="1" applyProtection="1">
      <alignment vertical="center" wrapText="1"/>
      <protection locked="0" hidden="1"/>
    </xf>
    <xf numFmtId="0" fontId="2" fillId="5" borderId="16" xfId="0" applyFont="1" applyFill="1" applyBorder="1" applyAlignment="1" applyProtection="1">
      <alignment vertical="center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6" xfId="0" applyFill="1" applyBorder="1" applyAlignment="1" applyProtection="1">
      <alignment vertical="top" wrapText="1"/>
      <protection locked="0" hidden="1"/>
    </xf>
    <xf numFmtId="0" fontId="0" fillId="5" borderId="7" xfId="0" applyFill="1" applyBorder="1" applyAlignment="1" applyProtection="1">
      <alignment vertical="top" wrapText="1"/>
      <protection locked="0" hidden="1"/>
    </xf>
    <xf numFmtId="0" fontId="0" fillId="5" borderId="8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Border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2" fillId="5" borderId="24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5" xfId="0" applyFill="1" applyBorder="1" applyAlignment="1" applyProtection="1">
      <alignment vertical="top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vertical="center" wrapText="1"/>
    </xf>
    <xf numFmtId="0" fontId="2" fillId="5" borderId="14" xfId="0" applyFont="1" applyFill="1" applyBorder="1" applyAlignment="1" applyProtection="1">
      <alignment vertical="center" wrapText="1"/>
      <protection locked="0" hidden="1"/>
    </xf>
    <xf numFmtId="0" fontId="3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horizontal="center" vertical="center" wrapText="1"/>
    </xf>
    <xf numFmtId="3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3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2" fontId="2" fillId="0" borderId="14" xfId="0" applyNumberFormat="1" applyFont="1" applyBorder="1" applyAlignment="1">
      <alignment horizontal="center" vertical="center" wrapText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lk.li/cLGy" TargetMode="External"/><Relationship Id="rId2" Type="http://schemas.openxmlformats.org/officeDocument/2006/relationships/hyperlink" Target="https://clk.li/AVsB" TargetMode="External"/><Relationship Id="rId1" Type="http://schemas.openxmlformats.org/officeDocument/2006/relationships/hyperlink" Target="https://clk.li/REy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lk.li/Rqvo" TargetMode="External"/><Relationship Id="rId4" Type="http://schemas.openxmlformats.org/officeDocument/2006/relationships/hyperlink" Target="https://clk.li/LJK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72"/>
  <sheetViews>
    <sheetView tabSelected="1" topLeftCell="A220" workbookViewId="0">
      <selection activeCell="A213" sqref="A213:E213"/>
    </sheetView>
  </sheetViews>
  <sheetFormatPr defaultRowHeight="15.75" x14ac:dyDescent="0.25"/>
  <cols>
    <col min="1" max="2" width="9.140625" style="34"/>
    <col min="3" max="3" width="20.28515625" style="34" customWidth="1"/>
    <col min="4" max="15" width="9.140625" style="34"/>
    <col min="16" max="16384" width="9.140625" style="1"/>
  </cols>
  <sheetData>
    <row r="1" spans="1:15" x14ac:dyDescent="0.25">
      <c r="A1" s="145" t="s">
        <v>0</v>
      </c>
      <c r="B1" s="146"/>
      <c r="C1" s="146"/>
      <c r="D1" s="146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8"/>
    </row>
    <row r="2" spans="1:15" x14ac:dyDescent="0.25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5" x14ac:dyDescent="0.25">
      <c r="A3" s="6"/>
      <c r="B3" s="7"/>
      <c r="C3" s="7"/>
      <c r="D3" s="7"/>
      <c r="E3" s="7"/>
      <c r="F3" s="7"/>
      <c r="G3" s="7"/>
      <c r="H3" s="7"/>
      <c r="I3" s="152" t="s">
        <v>1</v>
      </c>
      <c r="J3" s="152"/>
      <c r="K3" s="152"/>
      <c r="L3" s="152"/>
      <c r="M3" s="153"/>
      <c r="N3" s="153"/>
      <c r="O3" s="154"/>
    </row>
    <row r="4" spans="1:15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</row>
    <row r="5" spans="1:15" x14ac:dyDescent="0.25">
      <c r="A5" s="6"/>
      <c r="B5" s="7"/>
      <c r="C5" s="7"/>
      <c r="D5" s="7"/>
      <c r="E5" s="7"/>
      <c r="F5" s="7"/>
      <c r="G5" s="7"/>
      <c r="H5" s="7"/>
      <c r="I5" s="158"/>
      <c r="J5" s="158"/>
      <c r="K5" s="158"/>
      <c r="L5" s="158"/>
      <c r="M5" s="159"/>
      <c r="N5" s="159"/>
      <c r="O5" s="160"/>
    </row>
    <row r="6" spans="1:15" x14ac:dyDescent="0.25">
      <c r="A6" s="6"/>
      <c r="B6" s="7"/>
      <c r="C6" s="7"/>
      <c r="D6" s="7"/>
      <c r="E6" s="7"/>
      <c r="F6" s="7"/>
      <c r="G6" s="7"/>
      <c r="H6" s="7"/>
      <c r="I6" s="155" t="s">
        <v>2</v>
      </c>
      <c r="J6" s="155"/>
      <c r="K6" s="155"/>
      <c r="L6" s="155"/>
      <c r="M6" s="156"/>
      <c r="N6" s="156"/>
      <c r="O6" s="157"/>
    </row>
    <row r="7" spans="1:15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</row>
    <row r="8" spans="1:15" ht="20.25" x14ac:dyDescent="0.25">
      <c r="A8" s="138" t="s">
        <v>19</v>
      </c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1"/>
    </row>
    <row r="9" spans="1:15" x14ac:dyDescent="0.25">
      <c r="A9" s="142" t="str">
        <f>CONCATENATE("""",I50,"""")</f>
        <v>"Станция шиномонтажа для легковых автомобилей"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4"/>
    </row>
    <row r="10" spans="1:15" x14ac:dyDescent="0.25">
      <c r="A10" s="142"/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4"/>
    </row>
    <row r="11" spans="1:15" ht="16.5" thickBot="1" x14ac:dyDescent="0.3">
      <c r="A11" s="142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4"/>
    </row>
    <row r="12" spans="1:15" ht="16.5" thickBot="1" x14ac:dyDescent="0.3">
      <c r="A12" s="82" t="s">
        <v>13</v>
      </c>
      <c r="B12" s="83"/>
      <c r="C12" s="83"/>
      <c r="D12" s="83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5"/>
    </row>
    <row r="13" spans="1:15" ht="16.5" thickBot="1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  <row r="14" spans="1:15" x14ac:dyDescent="0.25">
      <c r="A14" s="41" t="s">
        <v>3</v>
      </c>
      <c r="B14" s="42"/>
      <c r="C14" s="42"/>
      <c r="D14" s="42"/>
      <c r="E14" s="43"/>
      <c r="F14" s="43"/>
      <c r="G14" s="43"/>
      <c r="H14" s="7"/>
      <c r="I14" s="131"/>
      <c r="J14" s="132"/>
      <c r="K14" s="132"/>
      <c r="L14" s="132"/>
      <c r="M14" s="133"/>
      <c r="N14" s="133"/>
      <c r="O14" s="134"/>
    </row>
    <row r="15" spans="1:15" ht="16.5" thickBot="1" x14ac:dyDescent="0.3">
      <c r="A15" s="53"/>
      <c r="B15" s="43"/>
      <c r="C15" s="43"/>
      <c r="D15" s="43"/>
      <c r="E15" s="43"/>
      <c r="F15" s="43"/>
      <c r="G15" s="43"/>
      <c r="H15" s="7"/>
      <c r="I15" s="135"/>
      <c r="J15" s="136"/>
      <c r="K15" s="136"/>
      <c r="L15" s="136"/>
      <c r="M15" s="136"/>
      <c r="N15" s="136"/>
      <c r="O15" s="137"/>
    </row>
    <row r="16" spans="1:15" ht="16.5" thickBot="1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</row>
    <row r="17" spans="1:15" x14ac:dyDescent="0.25">
      <c r="A17" s="41" t="s">
        <v>4</v>
      </c>
      <c r="B17" s="42"/>
      <c r="C17" s="42"/>
      <c r="D17" s="42"/>
      <c r="E17" s="43"/>
      <c r="F17" s="43"/>
      <c r="G17" s="43"/>
      <c r="H17" s="7"/>
      <c r="I17" s="131"/>
      <c r="J17" s="132"/>
      <c r="K17" s="132"/>
      <c r="L17" s="132"/>
      <c r="M17" s="133"/>
      <c r="N17" s="133"/>
      <c r="O17" s="134"/>
    </row>
    <row r="18" spans="1:15" ht="16.5" thickBot="1" x14ac:dyDescent="0.3">
      <c r="A18" s="53"/>
      <c r="B18" s="43"/>
      <c r="C18" s="43"/>
      <c r="D18" s="43"/>
      <c r="E18" s="43"/>
      <c r="F18" s="43"/>
      <c r="G18" s="43"/>
      <c r="H18" s="7"/>
      <c r="I18" s="135"/>
      <c r="J18" s="136"/>
      <c r="K18" s="136"/>
      <c r="L18" s="136"/>
      <c r="M18" s="136"/>
      <c r="N18" s="136"/>
      <c r="O18" s="137"/>
    </row>
    <row r="19" spans="1:15" ht="16.5" thickBot="1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8"/>
    </row>
    <row r="20" spans="1:15" x14ac:dyDescent="0.25">
      <c r="A20" s="41" t="s">
        <v>6</v>
      </c>
      <c r="B20" s="42"/>
      <c r="C20" s="42"/>
      <c r="D20" s="42"/>
      <c r="E20" s="43"/>
      <c r="F20" s="43"/>
      <c r="G20" s="43"/>
      <c r="H20" s="7"/>
      <c r="I20" s="131"/>
      <c r="J20" s="132"/>
      <c r="K20" s="132"/>
      <c r="L20" s="132"/>
      <c r="M20" s="133"/>
      <c r="N20" s="133"/>
      <c r="O20" s="134"/>
    </row>
    <row r="21" spans="1:15" ht="16.5" thickBot="1" x14ac:dyDescent="0.3">
      <c r="A21" s="53"/>
      <c r="B21" s="43"/>
      <c r="C21" s="43"/>
      <c r="D21" s="43"/>
      <c r="E21" s="43"/>
      <c r="F21" s="43"/>
      <c r="G21" s="43"/>
      <c r="H21" s="7"/>
      <c r="I21" s="135"/>
      <c r="J21" s="136"/>
      <c r="K21" s="136"/>
      <c r="L21" s="136"/>
      <c r="M21" s="136"/>
      <c r="N21" s="136"/>
      <c r="O21" s="137"/>
    </row>
    <row r="22" spans="1:15" ht="16.5" thickBot="1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x14ac:dyDescent="0.25">
      <c r="A23" s="41" t="s">
        <v>7</v>
      </c>
      <c r="B23" s="42"/>
      <c r="C23" s="42"/>
      <c r="D23" s="42"/>
      <c r="E23" s="43"/>
      <c r="F23" s="43"/>
      <c r="G23" s="43"/>
      <c r="H23" s="7"/>
      <c r="I23" s="131"/>
      <c r="J23" s="132"/>
      <c r="K23" s="132"/>
      <c r="L23" s="132"/>
      <c r="M23" s="133"/>
      <c r="N23" s="133"/>
      <c r="O23" s="134"/>
    </row>
    <row r="24" spans="1:15" ht="16.5" thickBot="1" x14ac:dyDescent="0.3">
      <c r="A24" s="53"/>
      <c r="B24" s="43"/>
      <c r="C24" s="43"/>
      <c r="D24" s="43"/>
      <c r="E24" s="43"/>
      <c r="F24" s="43"/>
      <c r="G24" s="43"/>
      <c r="H24" s="7"/>
      <c r="I24" s="135"/>
      <c r="J24" s="136"/>
      <c r="K24" s="136"/>
      <c r="L24" s="136"/>
      <c r="M24" s="136"/>
      <c r="N24" s="136"/>
      <c r="O24" s="137"/>
    </row>
    <row r="25" spans="1:15" ht="16.5" thickBot="1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8"/>
    </row>
    <row r="26" spans="1:15" x14ac:dyDescent="0.25">
      <c r="A26" s="41" t="s">
        <v>8</v>
      </c>
      <c r="B26" s="42"/>
      <c r="C26" s="42"/>
      <c r="D26" s="42"/>
      <c r="E26" s="43"/>
      <c r="F26" s="43"/>
      <c r="G26" s="43"/>
      <c r="H26" s="7"/>
      <c r="I26" s="131"/>
      <c r="J26" s="132"/>
      <c r="K26" s="132"/>
      <c r="L26" s="132"/>
      <c r="M26" s="133"/>
      <c r="N26" s="133"/>
      <c r="O26" s="134"/>
    </row>
    <row r="27" spans="1:15" ht="16.5" thickBot="1" x14ac:dyDescent="0.3">
      <c r="A27" s="53"/>
      <c r="B27" s="43"/>
      <c r="C27" s="43"/>
      <c r="D27" s="43"/>
      <c r="E27" s="43"/>
      <c r="F27" s="43"/>
      <c r="G27" s="43"/>
      <c r="H27" s="7"/>
      <c r="I27" s="135"/>
      <c r="J27" s="136"/>
      <c r="K27" s="136"/>
      <c r="L27" s="136"/>
      <c r="M27" s="136"/>
      <c r="N27" s="136"/>
      <c r="O27" s="137"/>
    </row>
    <row r="28" spans="1:15" ht="16.5" thickBot="1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</row>
    <row r="29" spans="1:15" x14ac:dyDescent="0.25">
      <c r="A29" s="41" t="s">
        <v>5</v>
      </c>
      <c r="B29" s="42"/>
      <c r="C29" s="42"/>
      <c r="D29" s="42"/>
      <c r="E29" s="43"/>
      <c r="F29" s="43"/>
      <c r="G29" s="43"/>
      <c r="H29" s="7"/>
      <c r="I29" s="131"/>
      <c r="J29" s="132"/>
      <c r="K29" s="132"/>
      <c r="L29" s="132"/>
      <c r="M29" s="133"/>
      <c r="N29" s="133"/>
      <c r="O29" s="134"/>
    </row>
    <row r="30" spans="1:15" ht="16.5" thickBot="1" x14ac:dyDescent="0.3">
      <c r="A30" s="53"/>
      <c r="B30" s="43"/>
      <c r="C30" s="43"/>
      <c r="D30" s="43"/>
      <c r="E30" s="43"/>
      <c r="F30" s="43"/>
      <c r="G30" s="43"/>
      <c r="H30" s="7"/>
      <c r="I30" s="135"/>
      <c r="J30" s="136"/>
      <c r="K30" s="136"/>
      <c r="L30" s="136"/>
      <c r="M30" s="136"/>
      <c r="N30" s="136"/>
      <c r="O30" s="137"/>
    </row>
    <row r="31" spans="1:15" ht="16.5" thickBot="1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8"/>
    </row>
    <row r="32" spans="1:15" x14ac:dyDescent="0.25">
      <c r="A32" s="41" t="s">
        <v>9</v>
      </c>
      <c r="B32" s="42"/>
      <c r="C32" s="42"/>
      <c r="D32" s="42"/>
      <c r="E32" s="43"/>
      <c r="F32" s="43"/>
      <c r="G32" s="43"/>
      <c r="H32" s="7"/>
      <c r="I32" s="131"/>
      <c r="J32" s="132"/>
      <c r="K32" s="132"/>
      <c r="L32" s="132"/>
      <c r="M32" s="133"/>
      <c r="N32" s="133"/>
      <c r="O32" s="134"/>
    </row>
    <row r="33" spans="1:15" ht="16.5" thickBot="1" x14ac:dyDescent="0.3">
      <c r="A33" s="53"/>
      <c r="B33" s="43"/>
      <c r="C33" s="43"/>
      <c r="D33" s="43"/>
      <c r="E33" s="43"/>
      <c r="F33" s="43"/>
      <c r="G33" s="43"/>
      <c r="H33" s="7"/>
      <c r="I33" s="135"/>
      <c r="J33" s="136"/>
      <c r="K33" s="136"/>
      <c r="L33" s="136"/>
      <c r="M33" s="136"/>
      <c r="N33" s="136"/>
      <c r="O33" s="137"/>
    </row>
    <row r="34" spans="1:15" ht="16.5" thickBot="1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8"/>
    </row>
    <row r="35" spans="1:15" x14ac:dyDescent="0.25">
      <c r="A35" s="41" t="s">
        <v>10</v>
      </c>
      <c r="B35" s="42"/>
      <c r="C35" s="42"/>
      <c r="D35" s="42"/>
      <c r="E35" s="43"/>
      <c r="F35" s="43"/>
      <c r="G35" s="43"/>
      <c r="H35" s="7"/>
      <c r="I35" s="131"/>
      <c r="J35" s="132"/>
      <c r="K35" s="132"/>
      <c r="L35" s="132"/>
      <c r="M35" s="133"/>
      <c r="N35" s="133"/>
      <c r="O35" s="134"/>
    </row>
    <row r="36" spans="1:15" ht="16.5" thickBot="1" x14ac:dyDescent="0.3">
      <c r="A36" s="53"/>
      <c r="B36" s="43"/>
      <c r="C36" s="43"/>
      <c r="D36" s="43"/>
      <c r="E36" s="43"/>
      <c r="F36" s="43"/>
      <c r="G36" s="43"/>
      <c r="H36" s="7"/>
      <c r="I36" s="135"/>
      <c r="J36" s="136"/>
      <c r="K36" s="136"/>
      <c r="L36" s="136"/>
      <c r="M36" s="136"/>
      <c r="N36" s="136"/>
      <c r="O36" s="137"/>
    </row>
    <row r="37" spans="1:15" ht="16.5" thickBot="1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8"/>
    </row>
    <row r="38" spans="1:15" x14ac:dyDescent="0.25">
      <c r="A38" s="41" t="s">
        <v>11</v>
      </c>
      <c r="B38" s="42"/>
      <c r="C38" s="42"/>
      <c r="D38" s="42"/>
      <c r="E38" s="43"/>
      <c r="F38" s="43"/>
      <c r="G38" s="43"/>
      <c r="H38" s="7"/>
      <c r="I38" s="131"/>
      <c r="J38" s="132"/>
      <c r="K38" s="132"/>
      <c r="L38" s="132"/>
      <c r="M38" s="133"/>
      <c r="N38" s="133"/>
      <c r="O38" s="134"/>
    </row>
    <row r="39" spans="1:15" ht="16.5" thickBot="1" x14ac:dyDescent="0.3">
      <c r="A39" s="53"/>
      <c r="B39" s="43"/>
      <c r="C39" s="43"/>
      <c r="D39" s="43"/>
      <c r="E39" s="43"/>
      <c r="F39" s="43"/>
      <c r="G39" s="43"/>
      <c r="H39" s="7"/>
      <c r="I39" s="135"/>
      <c r="J39" s="136"/>
      <c r="K39" s="136"/>
      <c r="L39" s="136"/>
      <c r="M39" s="136"/>
      <c r="N39" s="136"/>
      <c r="O39" s="137"/>
    </row>
    <row r="40" spans="1:15" ht="16.5" thickBot="1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8"/>
    </row>
    <row r="41" spans="1:15" ht="15.75" customHeight="1" x14ac:dyDescent="0.25">
      <c r="A41" s="41" t="s">
        <v>12</v>
      </c>
      <c r="B41" s="42"/>
      <c r="C41" s="42"/>
      <c r="D41" s="42"/>
      <c r="E41" s="43"/>
      <c r="F41" s="43"/>
      <c r="G41" s="43"/>
      <c r="H41" s="7"/>
      <c r="I41" s="131"/>
      <c r="J41" s="132"/>
      <c r="K41" s="132"/>
      <c r="L41" s="132"/>
      <c r="M41" s="133"/>
      <c r="N41" s="133"/>
      <c r="O41" s="134"/>
    </row>
    <row r="42" spans="1:15" ht="16.5" thickBot="1" x14ac:dyDescent="0.3">
      <c r="A42" s="53"/>
      <c r="B42" s="43"/>
      <c r="C42" s="43"/>
      <c r="D42" s="43"/>
      <c r="E42" s="43"/>
      <c r="F42" s="43"/>
      <c r="G42" s="43"/>
      <c r="H42" s="7"/>
      <c r="I42" s="135"/>
      <c r="J42" s="136"/>
      <c r="K42" s="136"/>
      <c r="L42" s="136"/>
      <c r="M42" s="136"/>
      <c r="N42" s="136"/>
      <c r="O42" s="137"/>
    </row>
    <row r="43" spans="1:15" ht="16.5" thickBot="1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8"/>
    </row>
    <row r="44" spans="1:15" x14ac:dyDescent="0.25">
      <c r="A44" s="41" t="s">
        <v>21</v>
      </c>
      <c r="B44" s="42"/>
      <c r="C44" s="42"/>
      <c r="D44" s="42"/>
      <c r="E44" s="43"/>
      <c r="F44" s="43"/>
      <c r="G44" s="43"/>
      <c r="H44" s="7"/>
      <c r="I44" s="131"/>
      <c r="J44" s="132"/>
      <c r="K44" s="132"/>
      <c r="L44" s="132"/>
      <c r="M44" s="133"/>
      <c r="N44" s="133"/>
      <c r="O44" s="134"/>
    </row>
    <row r="45" spans="1:15" ht="16.5" thickBot="1" x14ac:dyDescent="0.3">
      <c r="A45" s="53"/>
      <c r="B45" s="43"/>
      <c r="C45" s="43"/>
      <c r="D45" s="43"/>
      <c r="E45" s="43"/>
      <c r="F45" s="43"/>
      <c r="G45" s="43"/>
      <c r="H45" s="7"/>
      <c r="I45" s="135"/>
      <c r="J45" s="136"/>
      <c r="K45" s="136"/>
      <c r="L45" s="136"/>
      <c r="M45" s="136"/>
      <c r="N45" s="136"/>
      <c r="O45" s="137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8"/>
    </row>
    <row r="48" spans="1:15" ht="16.5" thickBot="1" x14ac:dyDescent="0.3">
      <c r="A48" s="82" t="s">
        <v>14</v>
      </c>
      <c r="B48" s="83"/>
      <c r="C48" s="83"/>
      <c r="D48" s="83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5"/>
    </row>
    <row r="49" spans="1:15" ht="16.5" thickBot="1" x14ac:dyDescent="0.3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8"/>
    </row>
    <row r="50" spans="1:15" x14ac:dyDescent="0.25">
      <c r="A50" s="41" t="s">
        <v>15</v>
      </c>
      <c r="B50" s="42"/>
      <c r="C50" s="42"/>
      <c r="D50" s="42"/>
      <c r="E50" s="43"/>
      <c r="F50" s="43"/>
      <c r="G50" s="43"/>
      <c r="H50" s="7"/>
      <c r="I50" s="123" t="s">
        <v>140</v>
      </c>
      <c r="J50" s="124"/>
      <c r="K50" s="124"/>
      <c r="L50" s="124"/>
      <c r="M50" s="125"/>
      <c r="N50" s="125"/>
      <c r="O50" s="126"/>
    </row>
    <row r="51" spans="1:15" ht="16.5" thickBot="1" x14ac:dyDescent="0.3">
      <c r="A51" s="53"/>
      <c r="B51" s="43"/>
      <c r="C51" s="43"/>
      <c r="D51" s="43"/>
      <c r="E51" s="43"/>
      <c r="F51" s="43"/>
      <c r="G51" s="43"/>
      <c r="H51" s="7"/>
      <c r="I51" s="127"/>
      <c r="J51" s="128"/>
      <c r="K51" s="128"/>
      <c r="L51" s="128"/>
      <c r="M51" s="128"/>
      <c r="N51" s="128"/>
      <c r="O51" s="129"/>
    </row>
    <row r="52" spans="1:15" ht="16.5" thickBot="1" x14ac:dyDescent="0.3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"/>
    </row>
    <row r="53" spans="1:15" x14ac:dyDescent="0.25">
      <c r="A53" s="41" t="s">
        <v>16</v>
      </c>
      <c r="B53" s="42"/>
      <c r="C53" s="42"/>
      <c r="D53" s="42"/>
      <c r="E53" s="43"/>
      <c r="F53" s="43"/>
      <c r="G53" s="43"/>
      <c r="H53" s="7"/>
      <c r="I53" s="123" t="s">
        <v>28</v>
      </c>
      <c r="J53" s="124"/>
      <c r="K53" s="124"/>
      <c r="L53" s="124"/>
      <c r="M53" s="125"/>
      <c r="N53" s="125"/>
      <c r="O53" s="126"/>
    </row>
    <row r="54" spans="1:15" ht="16.5" thickBot="1" x14ac:dyDescent="0.3">
      <c r="A54" s="53"/>
      <c r="B54" s="43"/>
      <c r="C54" s="43"/>
      <c r="D54" s="43"/>
      <c r="E54" s="43"/>
      <c r="F54" s="43"/>
      <c r="G54" s="43"/>
      <c r="H54" s="7"/>
      <c r="I54" s="127"/>
      <c r="J54" s="128"/>
      <c r="K54" s="128"/>
      <c r="L54" s="128"/>
      <c r="M54" s="128"/>
      <c r="N54" s="128"/>
      <c r="O54" s="129"/>
    </row>
    <row r="55" spans="1:15" ht="16.5" thickBot="1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8"/>
    </row>
    <row r="56" spans="1:15" x14ac:dyDescent="0.25">
      <c r="A56" s="41" t="s">
        <v>17</v>
      </c>
      <c r="B56" s="42"/>
      <c r="C56" s="42"/>
      <c r="D56" s="42"/>
      <c r="E56" s="43"/>
      <c r="F56" s="43"/>
      <c r="G56" s="43"/>
      <c r="H56" s="7"/>
      <c r="I56" s="123" t="s">
        <v>29</v>
      </c>
      <c r="J56" s="124"/>
      <c r="K56" s="124"/>
      <c r="L56" s="124"/>
      <c r="M56" s="125"/>
      <c r="N56" s="125"/>
      <c r="O56" s="126"/>
    </row>
    <row r="57" spans="1:15" ht="16.5" thickBot="1" x14ac:dyDescent="0.3">
      <c r="A57" s="53"/>
      <c r="B57" s="43"/>
      <c r="C57" s="43"/>
      <c r="D57" s="43"/>
      <c r="E57" s="43"/>
      <c r="F57" s="43"/>
      <c r="G57" s="43"/>
      <c r="H57" s="7"/>
      <c r="I57" s="127"/>
      <c r="J57" s="128"/>
      <c r="K57" s="128"/>
      <c r="L57" s="128"/>
      <c r="M57" s="128"/>
      <c r="N57" s="128"/>
      <c r="O57" s="129"/>
    </row>
    <row r="58" spans="1:15" ht="16.5" thickBot="1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8"/>
    </row>
    <row r="59" spans="1:15" x14ac:dyDescent="0.25">
      <c r="A59" s="41" t="s">
        <v>18</v>
      </c>
      <c r="B59" s="42"/>
      <c r="C59" s="42"/>
      <c r="D59" s="42"/>
      <c r="E59" s="43"/>
      <c r="F59" s="43"/>
      <c r="G59" s="43"/>
      <c r="H59" s="7"/>
      <c r="I59" s="123" t="s">
        <v>30</v>
      </c>
      <c r="J59" s="124"/>
      <c r="K59" s="124"/>
      <c r="L59" s="124"/>
      <c r="M59" s="125"/>
      <c r="N59" s="125"/>
      <c r="O59" s="126"/>
    </row>
    <row r="60" spans="1:15" ht="16.5" thickBot="1" x14ac:dyDescent="0.3">
      <c r="A60" s="53"/>
      <c r="B60" s="43"/>
      <c r="C60" s="43"/>
      <c r="D60" s="43"/>
      <c r="E60" s="43"/>
      <c r="F60" s="43"/>
      <c r="G60" s="43"/>
      <c r="H60" s="7"/>
      <c r="I60" s="127"/>
      <c r="J60" s="128"/>
      <c r="K60" s="128"/>
      <c r="L60" s="128"/>
      <c r="M60" s="128"/>
      <c r="N60" s="128"/>
      <c r="O60" s="129"/>
    </row>
    <row r="61" spans="1:15" ht="16.5" thickBot="1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8"/>
    </row>
    <row r="62" spans="1:15" x14ac:dyDescent="0.25">
      <c r="A62" s="41" t="s">
        <v>20</v>
      </c>
      <c r="B62" s="42"/>
      <c r="C62" s="42"/>
      <c r="D62" s="42"/>
      <c r="E62" s="43"/>
      <c r="F62" s="43"/>
      <c r="G62" s="43"/>
      <c r="H62" s="7"/>
      <c r="I62" s="123" t="s">
        <v>38</v>
      </c>
      <c r="J62" s="124"/>
      <c r="K62" s="124"/>
      <c r="L62" s="124"/>
      <c r="M62" s="125"/>
      <c r="N62" s="125"/>
      <c r="O62" s="126"/>
    </row>
    <row r="63" spans="1:15" ht="16.5" thickBot="1" x14ac:dyDescent="0.3">
      <c r="A63" s="53"/>
      <c r="B63" s="43"/>
      <c r="C63" s="43"/>
      <c r="D63" s="43"/>
      <c r="E63" s="43"/>
      <c r="F63" s="43"/>
      <c r="G63" s="43"/>
      <c r="H63" s="7"/>
      <c r="I63" s="127"/>
      <c r="J63" s="128"/>
      <c r="K63" s="128"/>
      <c r="L63" s="128"/>
      <c r="M63" s="128"/>
      <c r="N63" s="128"/>
      <c r="O63" s="129"/>
    </row>
    <row r="64" spans="1:15" ht="16.5" thickBot="1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8"/>
    </row>
    <row r="65" spans="1:15" x14ac:dyDescent="0.25">
      <c r="A65" s="41" t="s">
        <v>22</v>
      </c>
      <c r="B65" s="42"/>
      <c r="C65" s="42"/>
      <c r="D65" s="42"/>
      <c r="E65" s="43"/>
      <c r="F65" s="43"/>
      <c r="G65" s="43"/>
      <c r="H65" s="7"/>
      <c r="I65" s="123" t="s">
        <v>35</v>
      </c>
      <c r="J65" s="124"/>
      <c r="K65" s="124"/>
      <c r="L65" s="124"/>
      <c r="M65" s="125"/>
      <c r="N65" s="125"/>
      <c r="O65" s="126"/>
    </row>
    <row r="66" spans="1:15" ht="16.5" thickBot="1" x14ac:dyDescent="0.3">
      <c r="A66" s="53"/>
      <c r="B66" s="43"/>
      <c r="C66" s="43"/>
      <c r="D66" s="43"/>
      <c r="E66" s="43"/>
      <c r="F66" s="43"/>
      <c r="G66" s="43"/>
      <c r="H66" s="7"/>
      <c r="I66" s="127"/>
      <c r="J66" s="128"/>
      <c r="K66" s="128"/>
      <c r="L66" s="128"/>
      <c r="M66" s="128"/>
      <c r="N66" s="128"/>
      <c r="O66" s="129"/>
    </row>
    <row r="67" spans="1:15" ht="16.5" thickBot="1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8"/>
    </row>
    <row r="68" spans="1:15" x14ac:dyDescent="0.25">
      <c r="A68" s="41" t="s">
        <v>23</v>
      </c>
      <c r="B68" s="42"/>
      <c r="C68" s="42"/>
      <c r="D68" s="42"/>
      <c r="E68" s="43"/>
      <c r="F68" s="43"/>
      <c r="G68" s="43"/>
      <c r="H68" s="7"/>
      <c r="I68" s="123" t="s">
        <v>95</v>
      </c>
      <c r="J68" s="124"/>
      <c r="K68" s="124"/>
      <c r="L68" s="124"/>
      <c r="M68" s="125"/>
      <c r="N68" s="125"/>
      <c r="O68" s="126"/>
    </row>
    <row r="69" spans="1:15" ht="16.5" thickBot="1" x14ac:dyDescent="0.3">
      <c r="A69" s="53"/>
      <c r="B69" s="43"/>
      <c r="C69" s="43"/>
      <c r="D69" s="43"/>
      <c r="E69" s="43"/>
      <c r="F69" s="43"/>
      <c r="G69" s="43"/>
      <c r="H69" s="7"/>
      <c r="I69" s="127"/>
      <c r="J69" s="128"/>
      <c r="K69" s="128"/>
      <c r="L69" s="128"/>
      <c r="M69" s="128"/>
      <c r="N69" s="128"/>
      <c r="O69" s="129"/>
    </row>
    <row r="70" spans="1:15" ht="16.5" thickBot="1" x14ac:dyDescent="0.3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8"/>
    </row>
    <row r="71" spans="1:15" x14ac:dyDescent="0.25">
      <c r="A71" s="41" t="s">
        <v>26</v>
      </c>
      <c r="B71" s="42"/>
      <c r="C71" s="42"/>
      <c r="D71" s="42"/>
      <c r="E71" s="43"/>
      <c r="F71" s="43"/>
      <c r="G71" s="43"/>
      <c r="H71" s="7"/>
      <c r="I71" s="123" t="s">
        <v>96</v>
      </c>
      <c r="J71" s="124"/>
      <c r="K71" s="124"/>
      <c r="L71" s="124"/>
      <c r="M71" s="125"/>
      <c r="N71" s="125"/>
      <c r="O71" s="126"/>
    </row>
    <row r="72" spans="1:15" ht="16.5" thickBot="1" x14ac:dyDescent="0.3">
      <c r="A72" s="53"/>
      <c r="B72" s="43"/>
      <c r="C72" s="43"/>
      <c r="D72" s="43"/>
      <c r="E72" s="43"/>
      <c r="F72" s="43"/>
      <c r="G72" s="43"/>
      <c r="H72" s="7"/>
      <c r="I72" s="127"/>
      <c r="J72" s="128"/>
      <c r="K72" s="128"/>
      <c r="L72" s="128"/>
      <c r="M72" s="128"/>
      <c r="N72" s="128"/>
      <c r="O72" s="129"/>
    </row>
    <row r="73" spans="1:15" ht="16.5" thickBot="1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8"/>
    </row>
    <row r="74" spans="1:15" ht="15.75" customHeight="1" x14ac:dyDescent="0.25">
      <c r="A74" s="41" t="s">
        <v>24</v>
      </c>
      <c r="B74" s="42"/>
      <c r="C74" s="42"/>
      <c r="D74" s="42"/>
      <c r="E74" s="43"/>
      <c r="F74" s="43"/>
      <c r="G74" s="43"/>
      <c r="H74" s="7"/>
      <c r="I74" s="130">
        <f>J195</f>
        <v>343.13200000000001</v>
      </c>
      <c r="J74" s="55"/>
      <c r="K74" s="55"/>
      <c r="L74" s="55"/>
      <c r="M74" s="56"/>
      <c r="N74" s="56"/>
      <c r="O74" s="57"/>
    </row>
    <row r="75" spans="1:15" ht="16.5" thickBot="1" x14ac:dyDescent="0.3">
      <c r="A75" s="53"/>
      <c r="B75" s="43"/>
      <c r="C75" s="43"/>
      <c r="D75" s="43"/>
      <c r="E75" s="43"/>
      <c r="F75" s="43"/>
      <c r="G75" s="43"/>
      <c r="H75" s="7"/>
      <c r="I75" s="58"/>
      <c r="J75" s="59"/>
      <c r="K75" s="59"/>
      <c r="L75" s="59"/>
      <c r="M75" s="59"/>
      <c r="N75" s="59"/>
      <c r="O75" s="60"/>
    </row>
    <row r="76" spans="1:15" ht="16.5" thickBot="1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8"/>
    </row>
    <row r="77" spans="1:15" ht="15.75" customHeight="1" x14ac:dyDescent="0.25">
      <c r="A77" s="41" t="s">
        <v>25</v>
      </c>
      <c r="B77" s="42"/>
      <c r="C77" s="42"/>
      <c r="D77" s="42"/>
      <c r="E77" s="43"/>
      <c r="F77" s="43"/>
      <c r="G77" s="43"/>
      <c r="H77" s="7"/>
      <c r="I77" s="130">
        <f>-MIN(D233:O233)</f>
        <v>350.63200000000001</v>
      </c>
      <c r="J77" s="55"/>
      <c r="K77" s="55"/>
      <c r="L77" s="55"/>
      <c r="M77" s="56"/>
      <c r="N77" s="56"/>
      <c r="O77" s="57"/>
    </row>
    <row r="78" spans="1:15" ht="16.5" thickBot="1" x14ac:dyDescent="0.3">
      <c r="A78" s="53"/>
      <c r="B78" s="43"/>
      <c r="C78" s="43"/>
      <c r="D78" s="43"/>
      <c r="E78" s="43"/>
      <c r="F78" s="43"/>
      <c r="G78" s="43"/>
      <c r="H78" s="7"/>
      <c r="I78" s="58"/>
      <c r="J78" s="59"/>
      <c r="K78" s="59"/>
      <c r="L78" s="59"/>
      <c r="M78" s="59"/>
      <c r="N78" s="59"/>
      <c r="O78" s="60"/>
    </row>
    <row r="79" spans="1:15" ht="16.5" thickBot="1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8"/>
    </row>
    <row r="80" spans="1:15" x14ac:dyDescent="0.25">
      <c r="A80" s="41" t="s">
        <v>139</v>
      </c>
      <c r="B80" s="42"/>
      <c r="C80" s="42"/>
      <c r="D80" s="42"/>
      <c r="E80" s="43"/>
      <c r="F80" s="43"/>
      <c r="G80" s="43"/>
      <c r="H80" s="7"/>
      <c r="I80" s="54">
        <f>I263</f>
        <v>14</v>
      </c>
      <c r="J80" s="55"/>
      <c r="K80" s="55"/>
      <c r="L80" s="55"/>
      <c r="M80" s="56"/>
      <c r="N80" s="56"/>
      <c r="O80" s="57"/>
    </row>
    <row r="81" spans="1:15" ht="16.5" thickBot="1" x14ac:dyDescent="0.3">
      <c r="A81" s="53"/>
      <c r="B81" s="43"/>
      <c r="C81" s="43"/>
      <c r="D81" s="43"/>
      <c r="E81" s="43"/>
      <c r="F81" s="43"/>
      <c r="G81" s="43"/>
      <c r="H81" s="7"/>
      <c r="I81" s="58"/>
      <c r="J81" s="59"/>
      <c r="K81" s="59"/>
      <c r="L81" s="59"/>
      <c r="M81" s="59"/>
      <c r="N81" s="59"/>
      <c r="O81" s="60"/>
    </row>
    <row r="82" spans="1:15" ht="16.5" thickBot="1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8"/>
    </row>
    <row r="83" spans="1:15" x14ac:dyDescent="0.25">
      <c r="A83" s="41" t="s">
        <v>94</v>
      </c>
      <c r="B83" s="42"/>
      <c r="C83" s="42"/>
      <c r="D83" s="42"/>
      <c r="E83" s="43"/>
      <c r="F83" s="43"/>
      <c r="G83" s="43"/>
      <c r="H83" s="7"/>
      <c r="I83" s="46">
        <f>I266</f>
        <v>0.89524846770764199</v>
      </c>
      <c r="J83" s="55"/>
      <c r="K83" s="55"/>
      <c r="L83" s="55"/>
      <c r="M83" s="56"/>
      <c r="N83" s="56"/>
      <c r="O83" s="57"/>
    </row>
    <row r="84" spans="1:15" ht="16.5" thickBot="1" x14ac:dyDescent="0.3">
      <c r="A84" s="53"/>
      <c r="B84" s="43"/>
      <c r="C84" s="43"/>
      <c r="D84" s="43"/>
      <c r="E84" s="43"/>
      <c r="F84" s="43"/>
      <c r="G84" s="43"/>
      <c r="H84" s="7"/>
      <c r="I84" s="58"/>
      <c r="J84" s="59"/>
      <c r="K84" s="59"/>
      <c r="L84" s="59"/>
      <c r="M84" s="59"/>
      <c r="N84" s="59"/>
      <c r="O84" s="60"/>
    </row>
    <row r="85" spans="1:15" ht="16.5" thickBot="1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8"/>
    </row>
    <row r="86" spans="1:15" x14ac:dyDescent="0.25">
      <c r="A86" s="41" t="s">
        <v>141</v>
      </c>
      <c r="B86" s="42"/>
      <c r="C86" s="42"/>
      <c r="D86" s="42"/>
      <c r="E86" s="43"/>
      <c r="F86" s="43"/>
      <c r="G86" s="43"/>
      <c r="H86" s="7"/>
      <c r="I86" s="130">
        <f>AVERAGE(D228:O228)</f>
        <v>26.388924166666666</v>
      </c>
      <c r="J86" s="55"/>
      <c r="K86" s="55"/>
      <c r="L86" s="55"/>
      <c r="M86" s="56"/>
      <c r="N86" s="56"/>
      <c r="O86" s="57"/>
    </row>
    <row r="87" spans="1:15" ht="16.5" thickBot="1" x14ac:dyDescent="0.3">
      <c r="A87" s="53"/>
      <c r="B87" s="43"/>
      <c r="C87" s="43"/>
      <c r="D87" s="43"/>
      <c r="E87" s="43"/>
      <c r="F87" s="43"/>
      <c r="G87" s="43"/>
      <c r="H87" s="7"/>
      <c r="I87" s="58"/>
      <c r="J87" s="59"/>
      <c r="K87" s="59"/>
      <c r="L87" s="59"/>
      <c r="M87" s="59"/>
      <c r="N87" s="59"/>
      <c r="O87" s="60"/>
    </row>
    <row r="88" spans="1:15" ht="16.5" thickBot="1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8"/>
    </row>
    <row r="89" spans="1:15" x14ac:dyDescent="0.25">
      <c r="A89" s="41" t="s">
        <v>27</v>
      </c>
      <c r="B89" s="42"/>
      <c r="C89" s="42"/>
      <c r="D89" s="42"/>
      <c r="E89" s="43"/>
      <c r="F89" s="43"/>
      <c r="G89" s="43"/>
      <c r="H89" s="7"/>
      <c r="I89" s="123"/>
      <c r="J89" s="124"/>
      <c r="K89" s="124"/>
      <c r="L89" s="124"/>
      <c r="M89" s="125"/>
      <c r="N89" s="125"/>
      <c r="O89" s="126"/>
    </row>
    <row r="90" spans="1:15" ht="16.5" thickBot="1" x14ac:dyDescent="0.3">
      <c r="A90" s="53"/>
      <c r="B90" s="43"/>
      <c r="C90" s="43"/>
      <c r="D90" s="43"/>
      <c r="E90" s="43"/>
      <c r="F90" s="43"/>
      <c r="G90" s="43"/>
      <c r="H90" s="7"/>
      <c r="I90" s="127"/>
      <c r="J90" s="128"/>
      <c r="K90" s="128"/>
      <c r="L90" s="128"/>
      <c r="M90" s="128"/>
      <c r="N90" s="128"/>
      <c r="O90" s="129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H91" s="7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82" t="s">
        <v>39</v>
      </c>
      <c r="B92" s="83"/>
      <c r="C92" s="83"/>
      <c r="D92" s="83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5"/>
    </row>
    <row r="93" spans="1:15" x14ac:dyDescent="0.25">
      <c r="A93" s="161" t="s">
        <v>97</v>
      </c>
      <c r="B93" s="162"/>
      <c r="C93" s="162"/>
      <c r="D93" s="162"/>
      <c r="E93" s="163"/>
      <c r="F93" s="163"/>
      <c r="G93" s="163"/>
      <c r="H93" s="163"/>
      <c r="I93" s="163"/>
      <c r="J93" s="163"/>
      <c r="K93" s="163"/>
      <c r="L93" s="163"/>
      <c r="M93" s="163"/>
      <c r="N93" s="163"/>
      <c r="O93" s="164"/>
    </row>
    <row r="94" spans="1:15" x14ac:dyDescent="0.25">
      <c r="A94" s="165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7"/>
    </row>
    <row r="95" spans="1:15" x14ac:dyDescent="0.25">
      <c r="A95" s="165"/>
      <c r="B95" s="166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6"/>
      <c r="O95" s="167"/>
    </row>
    <row r="96" spans="1:15" x14ac:dyDescent="0.25">
      <c r="A96" s="165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7"/>
    </row>
    <row r="97" spans="1:15" x14ac:dyDescent="0.25">
      <c r="A97" s="165"/>
      <c r="B97" s="166"/>
      <c r="C97" s="166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7"/>
    </row>
    <row r="98" spans="1:15" x14ac:dyDescent="0.25">
      <c r="A98" s="165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7"/>
    </row>
    <row r="99" spans="1:15" x14ac:dyDescent="0.25">
      <c r="A99" s="165"/>
      <c r="B99" s="166"/>
      <c r="C99" s="166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7"/>
    </row>
    <row r="100" spans="1:15" x14ac:dyDescent="0.25">
      <c r="A100" s="165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7"/>
    </row>
    <row r="101" spans="1:15" x14ac:dyDescent="0.25">
      <c r="A101" s="165"/>
      <c r="B101" s="166"/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7"/>
    </row>
    <row r="102" spans="1:15" x14ac:dyDescent="0.25">
      <c r="A102" s="165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7"/>
    </row>
    <row r="103" spans="1:15" x14ac:dyDescent="0.25">
      <c r="A103" s="165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7"/>
    </row>
    <row r="104" spans="1:15" x14ac:dyDescent="0.25">
      <c r="A104" s="165"/>
      <c r="B104" s="166"/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7"/>
    </row>
    <row r="105" spans="1:15" x14ac:dyDescent="0.25">
      <c r="A105" s="165"/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7"/>
    </row>
    <row r="106" spans="1:15" x14ac:dyDescent="0.25">
      <c r="A106" s="165"/>
      <c r="B106" s="166"/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7"/>
    </row>
    <row r="107" spans="1:15" x14ac:dyDescent="0.25">
      <c r="A107" s="165"/>
      <c r="B107" s="166"/>
      <c r="C107" s="166"/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7"/>
    </row>
    <row r="108" spans="1:15" x14ac:dyDescent="0.25">
      <c r="A108" s="165"/>
      <c r="B108" s="166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7"/>
    </row>
    <row r="109" spans="1:15" x14ac:dyDescent="0.25">
      <c r="A109" s="165"/>
      <c r="B109" s="166"/>
      <c r="C109" s="166"/>
      <c r="D109" s="166"/>
      <c r="E109" s="166"/>
      <c r="F109" s="166"/>
      <c r="G109" s="166"/>
      <c r="H109" s="166"/>
      <c r="I109" s="166"/>
      <c r="J109" s="166"/>
      <c r="K109" s="166"/>
      <c r="L109" s="166"/>
      <c r="M109" s="166"/>
      <c r="N109" s="166"/>
      <c r="O109" s="167"/>
    </row>
    <row r="110" spans="1:15" ht="16.5" thickBot="1" x14ac:dyDescent="0.3">
      <c r="A110" s="165"/>
      <c r="B110" s="166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7"/>
    </row>
    <row r="111" spans="1:15" ht="16.5" thickBot="1" x14ac:dyDescent="0.3">
      <c r="A111" s="82" t="s">
        <v>40</v>
      </c>
      <c r="B111" s="83"/>
      <c r="C111" s="83"/>
      <c r="D111" s="83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5"/>
    </row>
    <row r="112" spans="1:15" x14ac:dyDescent="0.25">
      <c r="A112" s="161" t="s">
        <v>142</v>
      </c>
      <c r="B112" s="162"/>
      <c r="C112" s="162"/>
      <c r="D112" s="162"/>
      <c r="E112" s="163"/>
      <c r="F112" s="163"/>
      <c r="G112" s="163"/>
      <c r="H112" s="163"/>
      <c r="I112" s="163"/>
      <c r="J112" s="163"/>
      <c r="K112" s="163"/>
      <c r="L112" s="163"/>
      <c r="M112" s="163"/>
      <c r="N112" s="163"/>
      <c r="O112" s="164"/>
    </row>
    <row r="113" spans="1:15" x14ac:dyDescent="0.25">
      <c r="A113" s="165"/>
      <c r="B113" s="166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7"/>
    </row>
    <row r="114" spans="1:15" x14ac:dyDescent="0.25">
      <c r="A114" s="165"/>
      <c r="B114" s="166"/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7"/>
    </row>
    <row r="115" spans="1:15" x14ac:dyDescent="0.25">
      <c r="A115" s="165"/>
      <c r="B115" s="166"/>
      <c r="C115" s="166"/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7"/>
    </row>
    <row r="116" spans="1:15" x14ac:dyDescent="0.25">
      <c r="A116" s="165"/>
      <c r="B116" s="166"/>
      <c r="C116" s="166"/>
      <c r="D116" s="166"/>
      <c r="E116" s="166"/>
      <c r="F116" s="166"/>
      <c r="G116" s="166"/>
      <c r="H116" s="166"/>
      <c r="I116" s="166"/>
      <c r="J116" s="166"/>
      <c r="K116" s="166"/>
      <c r="L116" s="166"/>
      <c r="M116" s="166"/>
      <c r="N116" s="166"/>
      <c r="O116" s="167"/>
    </row>
    <row r="117" spans="1:15" x14ac:dyDescent="0.25">
      <c r="A117" s="165"/>
      <c r="B117" s="166"/>
      <c r="C117" s="166"/>
      <c r="D117" s="166"/>
      <c r="E117" s="166"/>
      <c r="F117" s="166"/>
      <c r="G117" s="166"/>
      <c r="H117" s="166"/>
      <c r="I117" s="166"/>
      <c r="J117" s="166"/>
      <c r="K117" s="166"/>
      <c r="L117" s="166"/>
      <c r="M117" s="166"/>
      <c r="N117" s="166"/>
      <c r="O117" s="167"/>
    </row>
    <row r="118" spans="1:15" x14ac:dyDescent="0.25">
      <c r="A118" s="165"/>
      <c r="B118" s="166"/>
      <c r="C118" s="166"/>
      <c r="D118" s="166"/>
      <c r="E118" s="166"/>
      <c r="F118" s="166"/>
      <c r="G118" s="166"/>
      <c r="H118" s="166"/>
      <c r="I118" s="166"/>
      <c r="J118" s="166"/>
      <c r="K118" s="166"/>
      <c r="L118" s="166"/>
      <c r="M118" s="166"/>
      <c r="N118" s="166"/>
      <c r="O118" s="167"/>
    </row>
    <row r="119" spans="1:15" x14ac:dyDescent="0.25">
      <c r="A119" s="165"/>
      <c r="B119" s="166"/>
      <c r="C119" s="166"/>
      <c r="D119" s="166"/>
      <c r="E119" s="166"/>
      <c r="F119" s="166"/>
      <c r="G119" s="166"/>
      <c r="H119" s="166"/>
      <c r="I119" s="166"/>
      <c r="J119" s="166"/>
      <c r="K119" s="166"/>
      <c r="L119" s="166"/>
      <c r="M119" s="166"/>
      <c r="N119" s="166"/>
      <c r="O119" s="167"/>
    </row>
    <row r="120" spans="1:15" x14ac:dyDescent="0.25">
      <c r="A120" s="165"/>
      <c r="B120" s="166"/>
      <c r="C120" s="166"/>
      <c r="D120" s="166"/>
      <c r="E120" s="166"/>
      <c r="F120" s="166"/>
      <c r="G120" s="166"/>
      <c r="H120" s="166"/>
      <c r="I120" s="166"/>
      <c r="J120" s="166"/>
      <c r="K120" s="166"/>
      <c r="L120" s="166"/>
      <c r="M120" s="166"/>
      <c r="N120" s="166"/>
      <c r="O120" s="167"/>
    </row>
    <row r="121" spans="1:15" x14ac:dyDescent="0.25">
      <c r="A121" s="165"/>
      <c r="B121" s="166"/>
      <c r="C121" s="166"/>
      <c r="D121" s="166"/>
      <c r="E121" s="166"/>
      <c r="F121" s="166"/>
      <c r="G121" s="166"/>
      <c r="H121" s="166"/>
      <c r="I121" s="166"/>
      <c r="J121" s="166"/>
      <c r="K121" s="166"/>
      <c r="L121" s="166"/>
      <c r="M121" s="166"/>
      <c r="N121" s="166"/>
      <c r="O121" s="167"/>
    </row>
    <row r="122" spans="1:15" x14ac:dyDescent="0.25">
      <c r="A122" s="165"/>
      <c r="B122" s="166"/>
      <c r="C122" s="166"/>
      <c r="D122" s="166"/>
      <c r="E122" s="166"/>
      <c r="F122" s="166"/>
      <c r="G122" s="166"/>
      <c r="H122" s="166"/>
      <c r="I122" s="166"/>
      <c r="J122" s="166"/>
      <c r="K122" s="166"/>
      <c r="L122" s="166"/>
      <c r="M122" s="166"/>
      <c r="N122" s="166"/>
      <c r="O122" s="167"/>
    </row>
    <row r="123" spans="1:15" x14ac:dyDescent="0.25">
      <c r="A123" s="165"/>
      <c r="B123" s="166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  <c r="O123" s="167"/>
    </row>
    <row r="124" spans="1:15" x14ac:dyDescent="0.25">
      <c r="A124" s="165"/>
      <c r="B124" s="166"/>
      <c r="C124" s="166"/>
      <c r="D124" s="166"/>
      <c r="E124" s="166"/>
      <c r="F124" s="166"/>
      <c r="G124" s="166"/>
      <c r="H124" s="166"/>
      <c r="I124" s="166"/>
      <c r="J124" s="166"/>
      <c r="K124" s="166"/>
      <c r="L124" s="166"/>
      <c r="M124" s="166"/>
      <c r="N124" s="166"/>
      <c r="O124" s="167"/>
    </row>
    <row r="125" spans="1:15" x14ac:dyDescent="0.25">
      <c r="A125" s="165"/>
      <c r="B125" s="166"/>
      <c r="C125" s="166"/>
      <c r="D125" s="166"/>
      <c r="E125" s="166"/>
      <c r="F125" s="166"/>
      <c r="G125" s="166"/>
      <c r="H125" s="166"/>
      <c r="I125" s="166"/>
      <c r="J125" s="166"/>
      <c r="K125" s="166"/>
      <c r="L125" s="166"/>
      <c r="M125" s="166"/>
      <c r="N125" s="166"/>
      <c r="O125" s="167"/>
    </row>
    <row r="126" spans="1:15" x14ac:dyDescent="0.25">
      <c r="A126" s="165"/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  <c r="L126" s="166"/>
      <c r="M126" s="166"/>
      <c r="N126" s="166"/>
      <c r="O126" s="167"/>
    </row>
    <row r="127" spans="1:15" x14ac:dyDescent="0.25">
      <c r="A127" s="165"/>
      <c r="B127" s="166"/>
      <c r="C127" s="166"/>
      <c r="D127" s="166"/>
      <c r="E127" s="166"/>
      <c r="F127" s="166"/>
      <c r="G127" s="166"/>
      <c r="H127" s="166"/>
      <c r="I127" s="166"/>
      <c r="J127" s="166"/>
      <c r="K127" s="166"/>
      <c r="L127" s="166"/>
      <c r="M127" s="166"/>
      <c r="N127" s="166"/>
      <c r="O127" s="167"/>
    </row>
    <row r="128" spans="1:15" x14ac:dyDescent="0.25">
      <c r="A128" s="165"/>
      <c r="B128" s="166"/>
      <c r="C128" s="166"/>
      <c r="D128" s="166"/>
      <c r="E128" s="166"/>
      <c r="F128" s="166"/>
      <c r="G128" s="166"/>
      <c r="H128" s="166"/>
      <c r="I128" s="166"/>
      <c r="J128" s="166"/>
      <c r="K128" s="166"/>
      <c r="L128" s="166"/>
      <c r="M128" s="166"/>
      <c r="N128" s="166"/>
      <c r="O128" s="167"/>
    </row>
    <row r="129" spans="1:15" x14ac:dyDescent="0.25">
      <c r="A129" s="165"/>
      <c r="B129" s="166"/>
      <c r="C129" s="166"/>
      <c r="D129" s="166"/>
      <c r="E129" s="166"/>
      <c r="F129" s="166"/>
      <c r="G129" s="166"/>
      <c r="H129" s="166"/>
      <c r="I129" s="166"/>
      <c r="J129" s="166"/>
      <c r="K129" s="166"/>
      <c r="L129" s="166"/>
      <c r="M129" s="166"/>
      <c r="N129" s="166"/>
      <c r="O129" s="167"/>
    </row>
    <row r="130" spans="1:15" x14ac:dyDescent="0.25">
      <c r="A130" s="165"/>
      <c r="B130" s="166"/>
      <c r="C130" s="166"/>
      <c r="D130" s="166"/>
      <c r="E130" s="166"/>
      <c r="F130" s="166"/>
      <c r="G130" s="166"/>
      <c r="H130" s="166"/>
      <c r="I130" s="166"/>
      <c r="J130" s="166"/>
      <c r="K130" s="166"/>
      <c r="L130" s="166"/>
      <c r="M130" s="166"/>
      <c r="N130" s="166"/>
      <c r="O130" s="167"/>
    </row>
    <row r="131" spans="1:15" x14ac:dyDescent="0.25">
      <c r="A131" s="165"/>
      <c r="B131" s="166"/>
      <c r="C131" s="166"/>
      <c r="D131" s="166"/>
      <c r="E131" s="166"/>
      <c r="F131" s="166"/>
      <c r="G131" s="166"/>
      <c r="H131" s="166"/>
      <c r="I131" s="166"/>
      <c r="J131" s="166"/>
      <c r="K131" s="166"/>
      <c r="L131" s="166"/>
      <c r="M131" s="166"/>
      <c r="N131" s="166"/>
      <c r="O131" s="167"/>
    </row>
    <row r="132" spans="1:15" x14ac:dyDescent="0.25">
      <c r="A132" s="165"/>
      <c r="B132" s="166"/>
      <c r="C132" s="166"/>
      <c r="D132" s="166"/>
      <c r="E132" s="166"/>
      <c r="F132" s="166"/>
      <c r="G132" s="166"/>
      <c r="H132" s="166"/>
      <c r="I132" s="166"/>
      <c r="J132" s="166"/>
      <c r="K132" s="166"/>
      <c r="L132" s="166"/>
      <c r="M132" s="166"/>
      <c r="N132" s="166"/>
      <c r="O132" s="167"/>
    </row>
    <row r="133" spans="1:15" x14ac:dyDescent="0.25">
      <c r="A133" s="165"/>
      <c r="B133" s="166"/>
      <c r="C133" s="166"/>
      <c r="D133" s="166"/>
      <c r="E133" s="166"/>
      <c r="F133" s="166"/>
      <c r="G133" s="166"/>
      <c r="H133" s="166"/>
      <c r="I133" s="166"/>
      <c r="J133" s="166"/>
      <c r="K133" s="166"/>
      <c r="L133" s="166"/>
      <c r="M133" s="166"/>
      <c r="N133" s="166"/>
      <c r="O133" s="167"/>
    </row>
    <row r="134" spans="1:15" x14ac:dyDescent="0.25">
      <c r="A134" s="165"/>
      <c r="B134" s="166"/>
      <c r="C134" s="166"/>
      <c r="D134" s="166"/>
      <c r="E134" s="166"/>
      <c r="F134" s="166"/>
      <c r="G134" s="166"/>
      <c r="H134" s="166"/>
      <c r="I134" s="166"/>
      <c r="J134" s="166"/>
      <c r="K134" s="166"/>
      <c r="L134" s="166"/>
      <c r="M134" s="166"/>
      <c r="N134" s="166"/>
      <c r="O134" s="167"/>
    </row>
    <row r="135" spans="1:15" x14ac:dyDescent="0.25">
      <c r="A135" s="165"/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  <c r="L135" s="166"/>
      <c r="M135" s="166"/>
      <c r="N135" s="166"/>
      <c r="O135" s="167"/>
    </row>
    <row r="136" spans="1:15" x14ac:dyDescent="0.25">
      <c r="A136" s="165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7"/>
    </row>
    <row r="137" spans="1:15" x14ac:dyDescent="0.25">
      <c r="A137" s="165"/>
      <c r="B137" s="166"/>
      <c r="C137" s="166"/>
      <c r="D137" s="166"/>
      <c r="E137" s="166"/>
      <c r="F137" s="166"/>
      <c r="G137" s="166"/>
      <c r="H137" s="166"/>
      <c r="I137" s="166"/>
      <c r="J137" s="166"/>
      <c r="K137" s="166"/>
      <c r="L137" s="166"/>
      <c r="M137" s="166"/>
      <c r="N137" s="166"/>
      <c r="O137" s="167"/>
    </row>
    <row r="138" spans="1:15" x14ac:dyDescent="0.25">
      <c r="A138" s="165"/>
      <c r="B138" s="166"/>
      <c r="C138" s="166"/>
      <c r="D138" s="166"/>
      <c r="E138" s="166"/>
      <c r="F138" s="166"/>
      <c r="G138" s="166"/>
      <c r="H138" s="166"/>
      <c r="I138" s="166"/>
      <c r="J138" s="166"/>
      <c r="K138" s="166"/>
      <c r="L138" s="166"/>
      <c r="M138" s="166"/>
      <c r="N138" s="166"/>
      <c r="O138" s="167"/>
    </row>
    <row r="139" spans="1:15" x14ac:dyDescent="0.25">
      <c r="A139" s="165"/>
      <c r="B139" s="166"/>
      <c r="C139" s="166"/>
      <c r="D139" s="166"/>
      <c r="E139" s="166"/>
      <c r="F139" s="166"/>
      <c r="G139" s="166"/>
      <c r="H139" s="166"/>
      <c r="I139" s="166"/>
      <c r="J139" s="166"/>
      <c r="K139" s="166"/>
      <c r="L139" s="166"/>
      <c r="M139" s="166"/>
      <c r="N139" s="166"/>
      <c r="O139" s="167"/>
    </row>
    <row r="140" spans="1:15" x14ac:dyDescent="0.25">
      <c r="A140" s="165"/>
      <c r="B140" s="166"/>
      <c r="C140" s="166"/>
      <c r="D140" s="166"/>
      <c r="E140" s="166"/>
      <c r="F140" s="166"/>
      <c r="G140" s="166"/>
      <c r="H140" s="166"/>
      <c r="I140" s="166"/>
      <c r="J140" s="166"/>
      <c r="K140" s="166"/>
      <c r="L140" s="166"/>
      <c r="M140" s="166"/>
      <c r="N140" s="166"/>
      <c r="O140" s="167"/>
    </row>
    <row r="141" spans="1:15" x14ac:dyDescent="0.25">
      <c r="A141" s="165"/>
      <c r="B141" s="166"/>
      <c r="C141" s="166"/>
      <c r="D141" s="166"/>
      <c r="E141" s="166"/>
      <c r="F141" s="166"/>
      <c r="G141" s="166"/>
      <c r="H141" s="166"/>
      <c r="I141" s="166"/>
      <c r="J141" s="166"/>
      <c r="K141" s="166"/>
      <c r="L141" s="166"/>
      <c r="M141" s="166"/>
      <c r="N141" s="166"/>
      <c r="O141" s="167"/>
    </row>
    <row r="142" spans="1:15" x14ac:dyDescent="0.25">
      <c r="A142" s="165"/>
      <c r="B142" s="166"/>
      <c r="C142" s="166"/>
      <c r="D142" s="166"/>
      <c r="E142" s="166"/>
      <c r="F142" s="166"/>
      <c r="G142" s="166"/>
      <c r="H142" s="166"/>
      <c r="I142" s="166"/>
      <c r="J142" s="166"/>
      <c r="K142" s="166"/>
      <c r="L142" s="166"/>
      <c r="M142" s="166"/>
      <c r="N142" s="166"/>
      <c r="O142" s="167"/>
    </row>
    <row r="143" spans="1:15" x14ac:dyDescent="0.25">
      <c r="A143" s="165"/>
      <c r="B143" s="166"/>
      <c r="C143" s="166"/>
      <c r="D143" s="166"/>
      <c r="E143" s="166"/>
      <c r="F143" s="166"/>
      <c r="G143" s="166"/>
      <c r="H143" s="166"/>
      <c r="I143" s="166"/>
      <c r="J143" s="166"/>
      <c r="K143" s="166"/>
      <c r="L143" s="166"/>
      <c r="M143" s="166"/>
      <c r="N143" s="166"/>
      <c r="O143" s="167"/>
    </row>
    <row r="144" spans="1:15" x14ac:dyDescent="0.25">
      <c r="A144" s="165"/>
      <c r="B144" s="166"/>
      <c r="C144" s="166"/>
      <c r="D144" s="166"/>
      <c r="E144" s="166"/>
      <c r="F144" s="166"/>
      <c r="G144" s="166"/>
      <c r="H144" s="166"/>
      <c r="I144" s="166"/>
      <c r="J144" s="166"/>
      <c r="K144" s="166"/>
      <c r="L144" s="166"/>
      <c r="M144" s="166"/>
      <c r="N144" s="166"/>
      <c r="O144" s="167"/>
    </row>
    <row r="145" spans="1:15" x14ac:dyDescent="0.25">
      <c r="A145" s="165"/>
      <c r="B145" s="166"/>
      <c r="C145" s="166"/>
      <c r="D145" s="166"/>
      <c r="E145" s="166"/>
      <c r="F145" s="166"/>
      <c r="G145" s="166"/>
      <c r="H145" s="166"/>
      <c r="I145" s="166"/>
      <c r="J145" s="166"/>
      <c r="K145" s="166"/>
      <c r="L145" s="166"/>
      <c r="M145" s="166"/>
      <c r="N145" s="166"/>
      <c r="O145" s="167"/>
    </row>
    <row r="146" spans="1:15" x14ac:dyDescent="0.25">
      <c r="A146" s="165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7"/>
    </row>
    <row r="147" spans="1:15" x14ac:dyDescent="0.25">
      <c r="A147" s="165"/>
      <c r="B147" s="166"/>
      <c r="C147" s="166"/>
      <c r="D147" s="166"/>
      <c r="E147" s="166"/>
      <c r="F147" s="166"/>
      <c r="G147" s="166"/>
      <c r="H147" s="166"/>
      <c r="I147" s="166"/>
      <c r="J147" s="166"/>
      <c r="K147" s="166"/>
      <c r="L147" s="166"/>
      <c r="M147" s="166"/>
      <c r="N147" s="166"/>
      <c r="O147" s="167"/>
    </row>
    <row r="148" spans="1:15" ht="16.5" thickBot="1" x14ac:dyDescent="0.3">
      <c r="A148" s="171"/>
      <c r="B148" s="172"/>
      <c r="C148" s="172"/>
      <c r="D148" s="172"/>
      <c r="E148" s="172"/>
      <c r="F148" s="172"/>
      <c r="G148" s="172"/>
      <c r="H148" s="172"/>
      <c r="I148" s="172"/>
      <c r="J148" s="172"/>
      <c r="K148" s="172"/>
      <c r="L148" s="172"/>
      <c r="M148" s="172"/>
      <c r="N148" s="172"/>
      <c r="O148" s="173"/>
    </row>
    <row r="149" spans="1:15" ht="16.5" thickBot="1" x14ac:dyDescent="0.3">
      <c r="A149" s="82" t="s">
        <v>56</v>
      </c>
      <c r="B149" s="83"/>
      <c r="C149" s="83"/>
      <c r="D149" s="83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5"/>
    </row>
    <row r="150" spans="1:15" x14ac:dyDescent="0.25">
      <c r="A150" s="161" t="s">
        <v>98</v>
      </c>
      <c r="B150" s="163"/>
      <c r="C150" s="163"/>
      <c r="D150" s="163"/>
      <c r="E150" s="163"/>
      <c r="F150" s="163"/>
      <c r="G150" s="163"/>
      <c r="H150" s="163"/>
      <c r="I150" s="163"/>
      <c r="J150" s="163"/>
      <c r="K150" s="163"/>
      <c r="L150" s="163"/>
      <c r="M150" s="163"/>
      <c r="N150" s="163"/>
      <c r="O150" s="164"/>
    </row>
    <row r="151" spans="1:15" x14ac:dyDescent="0.25">
      <c r="A151" s="170"/>
      <c r="B151" s="166"/>
      <c r="C151" s="166"/>
      <c r="D151" s="166"/>
      <c r="E151" s="166"/>
      <c r="F151" s="166"/>
      <c r="G151" s="166"/>
      <c r="H151" s="166"/>
      <c r="I151" s="166"/>
      <c r="J151" s="166"/>
      <c r="K151" s="166"/>
      <c r="L151" s="166"/>
      <c r="M151" s="166"/>
      <c r="N151" s="166"/>
      <c r="O151" s="167"/>
    </row>
    <row r="152" spans="1:15" x14ac:dyDescent="0.25">
      <c r="A152" s="170"/>
      <c r="B152" s="166"/>
      <c r="C152" s="166"/>
      <c r="D152" s="166"/>
      <c r="E152" s="166"/>
      <c r="F152" s="166"/>
      <c r="G152" s="166"/>
      <c r="H152" s="166"/>
      <c r="I152" s="166"/>
      <c r="J152" s="166"/>
      <c r="K152" s="166"/>
      <c r="L152" s="166"/>
      <c r="M152" s="166"/>
      <c r="N152" s="166"/>
      <c r="O152" s="167"/>
    </row>
    <row r="153" spans="1:15" x14ac:dyDescent="0.25">
      <c r="A153" s="170"/>
      <c r="B153" s="166"/>
      <c r="C153" s="166"/>
      <c r="D153" s="166"/>
      <c r="E153" s="166"/>
      <c r="F153" s="166"/>
      <c r="G153" s="166"/>
      <c r="H153" s="166"/>
      <c r="I153" s="166"/>
      <c r="J153" s="166"/>
      <c r="K153" s="166"/>
      <c r="L153" s="166"/>
      <c r="M153" s="166"/>
      <c r="N153" s="166"/>
      <c r="O153" s="167"/>
    </row>
    <row r="154" spans="1:15" x14ac:dyDescent="0.25">
      <c r="A154" s="170"/>
      <c r="B154" s="166"/>
      <c r="C154" s="166"/>
      <c r="D154" s="166"/>
      <c r="E154" s="166"/>
      <c r="F154" s="166"/>
      <c r="G154" s="166"/>
      <c r="H154" s="166"/>
      <c r="I154" s="166"/>
      <c r="J154" s="166"/>
      <c r="K154" s="166"/>
      <c r="L154" s="166"/>
      <c r="M154" s="166"/>
      <c r="N154" s="166"/>
      <c r="O154" s="167"/>
    </row>
    <row r="155" spans="1:15" x14ac:dyDescent="0.25">
      <c r="A155" s="165"/>
      <c r="B155" s="166"/>
      <c r="C155" s="166"/>
      <c r="D155" s="166"/>
      <c r="E155" s="166"/>
      <c r="F155" s="166"/>
      <c r="G155" s="166"/>
      <c r="H155" s="166"/>
      <c r="I155" s="166"/>
      <c r="J155" s="166"/>
      <c r="K155" s="166"/>
      <c r="L155" s="166"/>
      <c r="M155" s="166"/>
      <c r="N155" s="166"/>
      <c r="O155" s="167"/>
    </row>
    <row r="156" spans="1:15" x14ac:dyDescent="0.25">
      <c r="A156" s="165"/>
      <c r="B156" s="166"/>
      <c r="C156" s="166"/>
      <c r="D156" s="166"/>
      <c r="E156" s="166"/>
      <c r="F156" s="166"/>
      <c r="G156" s="166"/>
      <c r="H156" s="166"/>
      <c r="I156" s="166"/>
      <c r="J156" s="166"/>
      <c r="K156" s="166"/>
      <c r="L156" s="166"/>
      <c r="M156" s="166"/>
      <c r="N156" s="166"/>
      <c r="O156" s="167"/>
    </row>
    <row r="157" spans="1:15" x14ac:dyDescent="0.25">
      <c r="A157" s="165"/>
      <c r="B157" s="166"/>
      <c r="C157" s="166"/>
      <c r="D157" s="166"/>
      <c r="E157" s="166"/>
      <c r="F157" s="166"/>
      <c r="G157" s="166"/>
      <c r="H157" s="166"/>
      <c r="I157" s="166"/>
      <c r="J157" s="166"/>
      <c r="K157" s="166"/>
      <c r="L157" s="166"/>
      <c r="M157" s="166"/>
      <c r="N157" s="166"/>
      <c r="O157" s="167"/>
    </row>
    <row r="158" spans="1:15" x14ac:dyDescent="0.25">
      <c r="A158" s="165"/>
      <c r="B158" s="166"/>
      <c r="C158" s="166"/>
      <c r="D158" s="166"/>
      <c r="E158" s="166"/>
      <c r="F158" s="166"/>
      <c r="G158" s="166"/>
      <c r="H158" s="166"/>
      <c r="I158" s="166"/>
      <c r="J158" s="166"/>
      <c r="K158" s="166"/>
      <c r="L158" s="166"/>
      <c r="M158" s="166"/>
      <c r="N158" s="166"/>
      <c r="O158" s="167"/>
    </row>
    <row r="159" spans="1:15" x14ac:dyDescent="0.25">
      <c r="A159" s="174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6"/>
    </row>
    <row r="160" spans="1:15" x14ac:dyDescent="0.25">
      <c r="A160" s="6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8"/>
    </row>
    <row r="161" spans="1:21" x14ac:dyDescent="0.25">
      <c r="A161" s="182" t="s">
        <v>99</v>
      </c>
      <c r="B161" s="183"/>
      <c r="C161" s="183"/>
      <c r="D161" s="183"/>
      <c r="E161" s="183"/>
      <c r="F161" s="183"/>
      <c r="G161" s="183"/>
      <c r="H161" s="118" t="s">
        <v>100</v>
      </c>
      <c r="I161" s="185"/>
      <c r="J161" s="185"/>
      <c r="K161" s="185"/>
      <c r="L161" s="182" t="s">
        <v>41</v>
      </c>
      <c r="M161" s="186"/>
      <c r="N161" s="187"/>
      <c r="O161" s="187"/>
      <c r="P161" s="2"/>
      <c r="Q161" s="2"/>
      <c r="R161" s="2"/>
      <c r="S161" s="2"/>
      <c r="T161" s="2"/>
      <c r="U161" s="2"/>
    </row>
    <row r="162" spans="1:21" ht="15.75" customHeight="1" x14ac:dyDescent="0.25">
      <c r="A162" s="184" t="s">
        <v>101</v>
      </c>
      <c r="B162" s="183"/>
      <c r="C162" s="183"/>
      <c r="D162" s="183"/>
      <c r="E162" s="183"/>
      <c r="F162" s="183"/>
      <c r="G162" s="183"/>
      <c r="H162" s="111">
        <v>0.34</v>
      </c>
      <c r="I162" s="190"/>
      <c r="J162" s="190"/>
      <c r="K162" s="190"/>
      <c r="L162" s="188">
        <v>2000</v>
      </c>
      <c r="M162" s="188"/>
      <c r="N162" s="189"/>
      <c r="O162" s="189"/>
      <c r="P162" s="2"/>
      <c r="Q162" s="2"/>
      <c r="R162" s="2"/>
      <c r="S162" s="2"/>
      <c r="T162" s="2"/>
      <c r="U162" s="2"/>
    </row>
    <row r="163" spans="1:21" x14ac:dyDescent="0.25">
      <c r="A163" s="184" t="s">
        <v>102</v>
      </c>
      <c r="B163" s="183"/>
      <c r="C163" s="183"/>
      <c r="D163" s="183"/>
      <c r="E163" s="183"/>
      <c r="F163" s="183"/>
      <c r="G163" s="183"/>
      <c r="H163" s="191">
        <f>1000*0.05/60</f>
        <v>0.83333333333333337</v>
      </c>
      <c r="I163" s="192"/>
      <c r="J163" s="192"/>
      <c r="K163" s="192"/>
      <c r="L163" s="188">
        <v>3000</v>
      </c>
      <c r="M163" s="188"/>
      <c r="N163" s="189"/>
      <c r="O163" s="189"/>
      <c r="P163" s="2"/>
      <c r="Q163" s="2"/>
      <c r="R163" s="2"/>
      <c r="S163" s="2"/>
      <c r="T163" s="2"/>
      <c r="U163" s="2"/>
    </row>
    <row r="164" spans="1:21" x14ac:dyDescent="0.25">
      <c r="A164" s="41"/>
      <c r="B164" s="43"/>
      <c r="C164" s="43"/>
      <c r="D164" s="43"/>
      <c r="E164" s="43"/>
      <c r="F164" s="42"/>
      <c r="G164" s="43"/>
      <c r="H164" s="42"/>
      <c r="I164" s="43"/>
      <c r="J164" s="7"/>
      <c r="K164" s="7"/>
      <c r="L164" s="7"/>
      <c r="M164" s="7"/>
      <c r="N164" s="7"/>
      <c r="O164" s="8"/>
    </row>
    <row r="165" spans="1:21" x14ac:dyDescent="0.25">
      <c r="A165" s="170" t="s">
        <v>105</v>
      </c>
      <c r="B165" s="166"/>
      <c r="C165" s="166"/>
      <c r="D165" s="166"/>
      <c r="E165" s="166"/>
      <c r="F165" s="166"/>
      <c r="G165" s="166"/>
      <c r="H165" s="166"/>
      <c r="I165" s="166"/>
      <c r="J165" s="166"/>
      <c r="K165" s="166"/>
      <c r="L165" s="166"/>
      <c r="M165" s="166"/>
      <c r="N165" s="166"/>
      <c r="O165" s="167"/>
    </row>
    <row r="166" spans="1:21" x14ac:dyDescent="0.25">
      <c r="A166" s="170"/>
      <c r="B166" s="166"/>
      <c r="C166" s="166"/>
      <c r="D166" s="166"/>
      <c r="E166" s="166"/>
      <c r="F166" s="166"/>
      <c r="G166" s="166"/>
      <c r="H166" s="166"/>
      <c r="I166" s="166"/>
      <c r="J166" s="166"/>
      <c r="K166" s="166"/>
      <c r="L166" s="166"/>
      <c r="M166" s="166"/>
      <c r="N166" s="166"/>
      <c r="O166" s="167"/>
    </row>
    <row r="167" spans="1:21" x14ac:dyDescent="0.25">
      <c r="A167" s="170"/>
      <c r="B167" s="166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7"/>
    </row>
    <row r="168" spans="1:21" x14ac:dyDescent="0.25">
      <c r="A168" s="170"/>
      <c r="B168" s="166"/>
      <c r="C168" s="166"/>
      <c r="D168" s="166"/>
      <c r="E168" s="166"/>
      <c r="F168" s="166"/>
      <c r="G168" s="166"/>
      <c r="H168" s="166"/>
      <c r="I168" s="166"/>
      <c r="J168" s="166"/>
      <c r="K168" s="166"/>
      <c r="L168" s="166"/>
      <c r="M168" s="166"/>
      <c r="N168" s="166"/>
      <c r="O168" s="167"/>
    </row>
    <row r="169" spans="1:21" x14ac:dyDescent="0.25">
      <c r="A169" s="165"/>
      <c r="B169" s="166"/>
      <c r="C169" s="166"/>
      <c r="D169" s="166"/>
      <c r="E169" s="166"/>
      <c r="F169" s="166"/>
      <c r="G169" s="166"/>
      <c r="H169" s="166"/>
      <c r="I169" s="166"/>
      <c r="J169" s="166"/>
      <c r="K169" s="166"/>
      <c r="L169" s="166"/>
      <c r="M169" s="166"/>
      <c r="N169" s="166"/>
      <c r="O169" s="167"/>
    </row>
    <row r="170" spans="1:21" x14ac:dyDescent="0.25">
      <c r="A170" s="165"/>
      <c r="B170" s="166"/>
      <c r="C170" s="166"/>
      <c r="D170" s="166"/>
      <c r="E170" s="166"/>
      <c r="F170" s="166"/>
      <c r="G170" s="166"/>
      <c r="H170" s="166"/>
      <c r="I170" s="166"/>
      <c r="J170" s="166"/>
      <c r="K170" s="166"/>
      <c r="L170" s="166"/>
      <c r="M170" s="166"/>
      <c r="N170" s="166"/>
      <c r="O170" s="167"/>
    </row>
    <row r="171" spans="1:21" x14ac:dyDescent="0.25">
      <c r="A171" s="6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8"/>
    </row>
    <row r="172" spans="1:21" x14ac:dyDescent="0.25">
      <c r="A172" s="86" t="s">
        <v>42</v>
      </c>
      <c r="B172" s="87"/>
      <c r="C172" s="87"/>
      <c r="D172" s="15" t="s">
        <v>43</v>
      </c>
      <c r="E172" s="15" t="s">
        <v>44</v>
      </c>
      <c r="F172" s="15" t="s">
        <v>45</v>
      </c>
      <c r="G172" s="15" t="s">
        <v>46</v>
      </c>
      <c r="H172" s="15" t="s">
        <v>47</v>
      </c>
      <c r="I172" s="15" t="s">
        <v>48</v>
      </c>
      <c r="J172" s="15" t="s">
        <v>49</v>
      </c>
      <c r="K172" s="15" t="s">
        <v>50</v>
      </c>
      <c r="L172" s="15" t="s">
        <v>51</v>
      </c>
      <c r="M172" s="15" t="s">
        <v>52</v>
      </c>
      <c r="N172" s="15" t="s">
        <v>53</v>
      </c>
      <c r="O172" s="16" t="s">
        <v>54</v>
      </c>
    </row>
    <row r="173" spans="1:21" ht="15.75" customHeight="1" x14ac:dyDescent="0.25">
      <c r="A173" s="94" t="s">
        <v>103</v>
      </c>
      <c r="B173" s="168"/>
      <c r="C173" s="169"/>
      <c r="D173" s="39">
        <v>0</v>
      </c>
      <c r="E173" s="39">
        <v>0</v>
      </c>
      <c r="F173" s="39">
        <f t="shared" ref="F173:O173" si="0">$H$162*30.5</f>
        <v>10.370000000000001</v>
      </c>
      <c r="G173" s="39">
        <f t="shared" si="0"/>
        <v>10.370000000000001</v>
      </c>
      <c r="H173" s="39">
        <f t="shared" si="0"/>
        <v>10.370000000000001</v>
      </c>
      <c r="I173" s="39">
        <f t="shared" si="0"/>
        <v>10.370000000000001</v>
      </c>
      <c r="J173" s="39">
        <f t="shared" si="0"/>
        <v>10.370000000000001</v>
      </c>
      <c r="K173" s="39">
        <f t="shared" si="0"/>
        <v>10.370000000000001</v>
      </c>
      <c r="L173" s="39">
        <f t="shared" si="0"/>
        <v>10.370000000000001</v>
      </c>
      <c r="M173" s="39">
        <f t="shared" si="0"/>
        <v>10.370000000000001</v>
      </c>
      <c r="N173" s="39">
        <f t="shared" si="0"/>
        <v>10.370000000000001</v>
      </c>
      <c r="O173" s="40">
        <f t="shared" si="0"/>
        <v>10.370000000000001</v>
      </c>
    </row>
    <row r="174" spans="1:21" ht="15.75" customHeight="1" x14ac:dyDescent="0.25">
      <c r="A174" s="94" t="s">
        <v>104</v>
      </c>
      <c r="B174" s="168"/>
      <c r="C174" s="169"/>
      <c r="D174" s="39">
        <v>0</v>
      </c>
      <c r="E174" s="39">
        <v>0</v>
      </c>
      <c r="F174" s="39">
        <v>0</v>
      </c>
      <c r="G174" s="39">
        <f>H163*30</f>
        <v>25</v>
      </c>
      <c r="H174" s="39">
        <f>H163*31</f>
        <v>25.833333333333336</v>
      </c>
      <c r="I174" s="39">
        <v>0</v>
      </c>
      <c r="J174" s="39">
        <v>0</v>
      </c>
      <c r="K174" s="39">
        <v>0</v>
      </c>
      <c r="L174" s="39">
        <v>0</v>
      </c>
      <c r="M174" s="39">
        <f>H163*16</f>
        <v>13.333333333333334</v>
      </c>
      <c r="N174" s="39">
        <f>H163*30</f>
        <v>25</v>
      </c>
      <c r="O174" s="40">
        <f>H163*15</f>
        <v>12.5</v>
      </c>
    </row>
    <row r="175" spans="1:21" ht="15.75" customHeight="1" thickBot="1" x14ac:dyDescent="0.3">
      <c r="A175" s="193" t="s">
        <v>55</v>
      </c>
      <c r="B175" s="194"/>
      <c r="C175" s="194"/>
      <c r="D175" s="17">
        <f>(D173*$L162+D174*$L$163)/1000</f>
        <v>0</v>
      </c>
      <c r="E175" s="17">
        <f t="shared" ref="E175:O175" si="1">(E173*$L162+E174*$L$163)/1000</f>
        <v>0</v>
      </c>
      <c r="F175" s="17">
        <f t="shared" si="1"/>
        <v>20.740000000000002</v>
      </c>
      <c r="G175" s="17">
        <f t="shared" si="1"/>
        <v>95.74</v>
      </c>
      <c r="H175" s="17">
        <f t="shared" si="1"/>
        <v>98.24</v>
      </c>
      <c r="I175" s="17">
        <f t="shared" si="1"/>
        <v>20.740000000000002</v>
      </c>
      <c r="J175" s="17">
        <f t="shared" si="1"/>
        <v>20.740000000000002</v>
      </c>
      <c r="K175" s="17">
        <f t="shared" si="1"/>
        <v>20.740000000000002</v>
      </c>
      <c r="L175" s="17">
        <f t="shared" si="1"/>
        <v>20.740000000000002</v>
      </c>
      <c r="M175" s="17">
        <f t="shared" si="1"/>
        <v>60.74</v>
      </c>
      <c r="N175" s="17">
        <f t="shared" si="1"/>
        <v>95.74</v>
      </c>
      <c r="O175" s="18">
        <f t="shared" si="1"/>
        <v>58.24</v>
      </c>
    </row>
    <row r="176" spans="1:21" ht="15.75" customHeight="1" thickBot="1" x14ac:dyDescent="0.3">
      <c r="A176" s="82" t="s">
        <v>64</v>
      </c>
      <c r="B176" s="83"/>
      <c r="C176" s="83"/>
      <c r="D176" s="83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5"/>
    </row>
    <row r="177" spans="1:15" ht="15.75" customHeight="1" x14ac:dyDescent="0.25">
      <c r="A177" s="161" t="s">
        <v>143</v>
      </c>
      <c r="B177" s="163"/>
      <c r="C177" s="163"/>
      <c r="D177" s="163"/>
      <c r="E177" s="163"/>
      <c r="F177" s="163"/>
      <c r="G177" s="163"/>
      <c r="H177" s="163"/>
      <c r="I177" s="163"/>
      <c r="J177" s="163"/>
      <c r="K177" s="163"/>
      <c r="L177" s="163"/>
      <c r="M177" s="163"/>
      <c r="N177" s="163"/>
      <c r="O177" s="164"/>
    </row>
    <row r="178" spans="1:15" ht="15.75" customHeight="1" x14ac:dyDescent="0.25">
      <c r="A178" s="170"/>
      <c r="B178" s="166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7"/>
    </row>
    <row r="179" spans="1:15" ht="15.75" customHeight="1" x14ac:dyDescent="0.25">
      <c r="A179" s="170"/>
      <c r="B179" s="166"/>
      <c r="C179" s="166"/>
      <c r="D179" s="166"/>
      <c r="E179" s="166"/>
      <c r="F179" s="166"/>
      <c r="G179" s="166"/>
      <c r="H179" s="166"/>
      <c r="I179" s="166"/>
      <c r="J179" s="166"/>
      <c r="K179" s="166"/>
      <c r="L179" s="166"/>
      <c r="M179" s="166"/>
      <c r="N179" s="166"/>
      <c r="O179" s="167"/>
    </row>
    <row r="180" spans="1:15" ht="15.75" customHeight="1" x14ac:dyDescent="0.25">
      <c r="A180" s="170"/>
      <c r="B180" s="166"/>
      <c r="C180" s="166"/>
      <c r="D180" s="166"/>
      <c r="E180" s="166"/>
      <c r="F180" s="166"/>
      <c r="G180" s="166"/>
      <c r="H180" s="166"/>
      <c r="I180" s="166"/>
      <c r="J180" s="166"/>
      <c r="K180" s="166"/>
      <c r="L180" s="166"/>
      <c r="M180" s="166"/>
      <c r="N180" s="166"/>
      <c r="O180" s="167"/>
    </row>
    <row r="181" spans="1:15" ht="15.75" customHeight="1" x14ac:dyDescent="0.25">
      <c r="A181" s="170"/>
      <c r="B181" s="166"/>
      <c r="C181" s="166"/>
      <c r="D181" s="166"/>
      <c r="E181" s="166"/>
      <c r="F181" s="166"/>
      <c r="G181" s="166"/>
      <c r="H181" s="166"/>
      <c r="I181" s="166"/>
      <c r="J181" s="166"/>
      <c r="K181" s="166"/>
      <c r="L181" s="166"/>
      <c r="M181" s="166"/>
      <c r="N181" s="166"/>
      <c r="O181" s="167"/>
    </row>
    <row r="182" spans="1:15" ht="15.75" customHeight="1" x14ac:dyDescent="0.25">
      <c r="A182" s="165"/>
      <c r="B182" s="166"/>
      <c r="C182" s="166"/>
      <c r="D182" s="166"/>
      <c r="E182" s="166"/>
      <c r="F182" s="166"/>
      <c r="G182" s="166"/>
      <c r="H182" s="166"/>
      <c r="I182" s="166"/>
      <c r="J182" s="166"/>
      <c r="K182" s="166"/>
      <c r="L182" s="166"/>
      <c r="M182" s="166"/>
      <c r="N182" s="166"/>
      <c r="O182" s="167"/>
    </row>
    <row r="183" spans="1:15" ht="15.75" customHeight="1" x14ac:dyDescent="0.25">
      <c r="A183" s="165"/>
      <c r="B183" s="166"/>
      <c r="C183" s="166"/>
      <c r="D183" s="166"/>
      <c r="E183" s="166"/>
      <c r="F183" s="166"/>
      <c r="G183" s="166"/>
      <c r="H183" s="166"/>
      <c r="I183" s="166"/>
      <c r="J183" s="166"/>
      <c r="K183" s="166"/>
      <c r="L183" s="166"/>
      <c r="M183" s="166"/>
      <c r="N183" s="166"/>
      <c r="O183" s="167"/>
    </row>
    <row r="184" spans="1:15" x14ac:dyDescent="0.25">
      <c r="A184" s="165"/>
      <c r="B184" s="166"/>
      <c r="C184" s="166"/>
      <c r="D184" s="166"/>
      <c r="E184" s="166"/>
      <c r="F184" s="166"/>
      <c r="G184" s="166"/>
      <c r="H184" s="166"/>
      <c r="I184" s="166"/>
      <c r="J184" s="166"/>
      <c r="K184" s="166"/>
      <c r="L184" s="166"/>
      <c r="M184" s="166"/>
      <c r="N184" s="166"/>
      <c r="O184" s="167"/>
    </row>
    <row r="185" spans="1:15" x14ac:dyDescent="0.25">
      <c r="A185" s="165"/>
      <c r="B185" s="166"/>
      <c r="C185" s="166"/>
      <c r="D185" s="166"/>
      <c r="E185" s="166"/>
      <c r="F185" s="166"/>
      <c r="G185" s="166"/>
      <c r="H185" s="166"/>
      <c r="I185" s="166"/>
      <c r="J185" s="166"/>
      <c r="K185" s="166"/>
      <c r="L185" s="166"/>
      <c r="M185" s="166"/>
      <c r="N185" s="166"/>
      <c r="O185" s="167"/>
    </row>
    <row r="186" spans="1:15" x14ac:dyDescent="0.25">
      <c r="A186" s="174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6"/>
    </row>
    <row r="187" spans="1:15" x14ac:dyDescent="0.25">
      <c r="A187" s="86" t="s">
        <v>63</v>
      </c>
      <c r="B187" s="118"/>
      <c r="C187" s="118"/>
      <c r="D187" s="118"/>
      <c r="E187" s="118"/>
      <c r="F187" s="106" t="s">
        <v>57</v>
      </c>
      <c r="G187" s="118"/>
      <c r="H187" s="106" t="s">
        <v>59</v>
      </c>
      <c r="I187" s="118"/>
      <c r="J187" s="106" t="s">
        <v>60</v>
      </c>
      <c r="K187" s="118"/>
      <c r="L187" s="106" t="s">
        <v>61</v>
      </c>
      <c r="M187" s="106"/>
      <c r="N187" s="177"/>
      <c r="O187" s="178"/>
    </row>
    <row r="188" spans="1:15" x14ac:dyDescent="0.25">
      <c r="A188" s="109" t="s">
        <v>106</v>
      </c>
      <c r="B188" s="110"/>
      <c r="C188" s="110"/>
      <c r="D188" s="110"/>
      <c r="E188" s="110"/>
      <c r="F188" s="111" t="s">
        <v>115</v>
      </c>
      <c r="G188" s="111"/>
      <c r="H188" s="111">
        <v>1</v>
      </c>
      <c r="I188" s="111"/>
      <c r="J188" s="111">
        <v>15.192</v>
      </c>
      <c r="K188" s="111"/>
      <c r="L188" s="114" t="s">
        <v>116</v>
      </c>
      <c r="M188" s="115"/>
      <c r="N188" s="111"/>
      <c r="O188" s="116"/>
    </row>
    <row r="189" spans="1:15" x14ac:dyDescent="0.25">
      <c r="A189" s="109" t="s">
        <v>107</v>
      </c>
      <c r="B189" s="110"/>
      <c r="C189" s="110"/>
      <c r="D189" s="110"/>
      <c r="E189" s="110"/>
      <c r="F189" s="111" t="s">
        <v>117</v>
      </c>
      <c r="G189" s="111"/>
      <c r="H189" s="111">
        <v>1</v>
      </c>
      <c r="I189" s="111"/>
      <c r="J189" s="111">
        <v>21.76</v>
      </c>
      <c r="K189" s="111"/>
      <c r="L189" s="114" t="s">
        <v>118</v>
      </c>
      <c r="M189" s="115"/>
      <c r="N189" s="111"/>
      <c r="O189" s="116"/>
    </row>
    <row r="190" spans="1:15" x14ac:dyDescent="0.25">
      <c r="A190" s="109" t="s">
        <v>108</v>
      </c>
      <c r="B190" s="110"/>
      <c r="C190" s="110"/>
      <c r="D190" s="110"/>
      <c r="E190" s="110"/>
      <c r="F190" s="111" t="s">
        <v>119</v>
      </c>
      <c r="G190" s="111"/>
      <c r="H190" s="111">
        <v>1</v>
      </c>
      <c r="I190" s="111"/>
      <c r="J190" s="111">
        <v>99</v>
      </c>
      <c r="K190" s="111"/>
      <c r="L190" s="114" t="s">
        <v>120</v>
      </c>
      <c r="M190" s="115"/>
      <c r="N190" s="111"/>
      <c r="O190" s="116"/>
    </row>
    <row r="191" spans="1:15" x14ac:dyDescent="0.25">
      <c r="A191" s="109" t="s">
        <v>109</v>
      </c>
      <c r="B191" s="110"/>
      <c r="C191" s="110"/>
      <c r="D191" s="110"/>
      <c r="E191" s="110"/>
      <c r="F191" s="111" t="s">
        <v>113</v>
      </c>
      <c r="G191" s="111"/>
      <c r="H191" s="111">
        <v>1</v>
      </c>
      <c r="I191" s="111"/>
      <c r="J191" s="111">
        <v>83.33</v>
      </c>
      <c r="K191" s="111"/>
      <c r="L191" s="114" t="s">
        <v>114</v>
      </c>
      <c r="M191" s="115"/>
      <c r="N191" s="111"/>
      <c r="O191" s="116"/>
    </row>
    <row r="192" spans="1:15" x14ac:dyDescent="0.25">
      <c r="A192" s="109" t="s">
        <v>110</v>
      </c>
      <c r="B192" s="110"/>
      <c r="C192" s="110"/>
      <c r="D192" s="110"/>
      <c r="E192" s="110"/>
      <c r="F192" s="111" t="s">
        <v>121</v>
      </c>
      <c r="G192" s="111"/>
      <c r="H192" s="111">
        <v>1</v>
      </c>
      <c r="I192" s="111"/>
      <c r="J192" s="111">
        <v>53.85</v>
      </c>
      <c r="K192" s="111"/>
      <c r="L192" s="114" t="s">
        <v>122</v>
      </c>
      <c r="M192" s="115"/>
      <c r="N192" s="111"/>
      <c r="O192" s="116"/>
    </row>
    <row r="193" spans="1:15" x14ac:dyDescent="0.25">
      <c r="A193" s="109" t="s">
        <v>111</v>
      </c>
      <c r="B193" s="110"/>
      <c r="C193" s="110"/>
      <c r="D193" s="110"/>
      <c r="E193" s="110"/>
      <c r="F193" s="111" t="s">
        <v>62</v>
      </c>
      <c r="G193" s="111"/>
      <c r="H193" s="111" t="s">
        <v>62</v>
      </c>
      <c r="I193" s="111"/>
      <c r="J193" s="111">
        <v>30</v>
      </c>
      <c r="K193" s="111"/>
      <c r="L193" s="114" t="s">
        <v>62</v>
      </c>
      <c r="M193" s="115"/>
      <c r="N193" s="111"/>
      <c r="O193" s="116"/>
    </row>
    <row r="194" spans="1:15" x14ac:dyDescent="0.25">
      <c r="A194" s="109" t="s">
        <v>112</v>
      </c>
      <c r="B194" s="110"/>
      <c r="C194" s="110"/>
      <c r="D194" s="110"/>
      <c r="E194" s="110"/>
      <c r="F194" s="111" t="s">
        <v>62</v>
      </c>
      <c r="G194" s="111"/>
      <c r="H194" s="111" t="s">
        <v>62</v>
      </c>
      <c r="I194" s="111"/>
      <c r="J194" s="111">
        <v>40</v>
      </c>
      <c r="K194" s="111"/>
      <c r="L194" s="114" t="s">
        <v>62</v>
      </c>
      <c r="M194" s="115"/>
      <c r="N194" s="111"/>
      <c r="O194" s="116"/>
    </row>
    <row r="195" spans="1:15" x14ac:dyDescent="0.25">
      <c r="A195" s="120" t="s">
        <v>58</v>
      </c>
      <c r="B195" s="121"/>
      <c r="C195" s="121"/>
      <c r="D195" s="121"/>
      <c r="E195" s="122"/>
      <c r="F195" s="106" t="s">
        <v>62</v>
      </c>
      <c r="G195" s="118"/>
      <c r="H195" s="106" t="s">
        <v>62</v>
      </c>
      <c r="I195" s="118"/>
      <c r="J195" s="106">
        <f>SUM(J188:K194)</f>
        <v>343.13200000000001</v>
      </c>
      <c r="K195" s="118"/>
      <c r="L195" s="117" t="s">
        <v>62</v>
      </c>
      <c r="M195" s="117"/>
      <c r="N195" s="118"/>
      <c r="O195" s="119"/>
    </row>
    <row r="196" spans="1:15" x14ac:dyDescent="0.25">
      <c r="A196" s="179" t="s">
        <v>144</v>
      </c>
      <c r="B196" s="180"/>
      <c r="C196" s="180"/>
      <c r="D196" s="180"/>
      <c r="E196" s="180"/>
      <c r="F196" s="180"/>
      <c r="G196" s="180"/>
      <c r="H196" s="180"/>
      <c r="I196" s="180"/>
      <c r="J196" s="180"/>
      <c r="K196" s="180"/>
      <c r="L196" s="180"/>
      <c r="M196" s="180"/>
      <c r="N196" s="180"/>
      <c r="O196" s="181"/>
    </row>
    <row r="197" spans="1:15" x14ac:dyDescent="0.25">
      <c r="A197" s="170"/>
      <c r="B197" s="166"/>
      <c r="C197" s="166"/>
      <c r="D197" s="166"/>
      <c r="E197" s="166"/>
      <c r="F197" s="166"/>
      <c r="G197" s="166"/>
      <c r="H197" s="166"/>
      <c r="I197" s="166"/>
      <c r="J197" s="166"/>
      <c r="K197" s="166"/>
      <c r="L197" s="166"/>
      <c r="M197" s="166"/>
      <c r="N197" s="166"/>
      <c r="O197" s="167"/>
    </row>
    <row r="198" spans="1:15" x14ac:dyDescent="0.25">
      <c r="A198" s="170"/>
      <c r="B198" s="166"/>
      <c r="C198" s="166"/>
      <c r="D198" s="166"/>
      <c r="E198" s="166"/>
      <c r="F198" s="166"/>
      <c r="G198" s="166"/>
      <c r="H198" s="166"/>
      <c r="I198" s="166"/>
      <c r="J198" s="166"/>
      <c r="K198" s="166"/>
      <c r="L198" s="166"/>
      <c r="M198" s="166"/>
      <c r="N198" s="166"/>
      <c r="O198" s="167"/>
    </row>
    <row r="199" spans="1:15" x14ac:dyDescent="0.25">
      <c r="A199" s="170"/>
      <c r="B199" s="166"/>
      <c r="C199" s="166"/>
      <c r="D199" s="166"/>
      <c r="E199" s="166"/>
      <c r="F199" s="166"/>
      <c r="G199" s="166"/>
      <c r="H199" s="166"/>
      <c r="I199" s="166"/>
      <c r="J199" s="166"/>
      <c r="K199" s="166"/>
      <c r="L199" s="166"/>
      <c r="M199" s="166"/>
      <c r="N199" s="166"/>
      <c r="O199" s="167"/>
    </row>
    <row r="200" spans="1:15" x14ac:dyDescent="0.25">
      <c r="A200" s="170"/>
      <c r="B200" s="166"/>
      <c r="C200" s="166"/>
      <c r="D200" s="166"/>
      <c r="E200" s="166"/>
      <c r="F200" s="166"/>
      <c r="G200" s="166"/>
      <c r="H200" s="166"/>
      <c r="I200" s="166"/>
      <c r="J200" s="166"/>
      <c r="K200" s="166"/>
      <c r="L200" s="166"/>
      <c r="M200" s="166"/>
      <c r="N200" s="166"/>
      <c r="O200" s="167"/>
    </row>
    <row r="201" spans="1:15" x14ac:dyDescent="0.25">
      <c r="A201" s="165"/>
      <c r="B201" s="166"/>
      <c r="C201" s="166"/>
      <c r="D201" s="166"/>
      <c r="E201" s="166"/>
      <c r="F201" s="166"/>
      <c r="G201" s="166"/>
      <c r="H201" s="166"/>
      <c r="I201" s="166"/>
      <c r="J201" s="166"/>
      <c r="K201" s="166"/>
      <c r="L201" s="166"/>
      <c r="M201" s="166"/>
      <c r="N201" s="166"/>
      <c r="O201" s="167"/>
    </row>
    <row r="202" spans="1:15" x14ac:dyDescent="0.25">
      <c r="A202" s="165"/>
      <c r="B202" s="166"/>
      <c r="C202" s="166"/>
      <c r="D202" s="166"/>
      <c r="E202" s="166"/>
      <c r="F202" s="166"/>
      <c r="G202" s="166"/>
      <c r="H202" s="166"/>
      <c r="I202" s="166"/>
      <c r="J202" s="166"/>
      <c r="K202" s="166"/>
      <c r="L202" s="166"/>
      <c r="M202" s="166"/>
      <c r="N202" s="166"/>
      <c r="O202" s="167"/>
    </row>
    <row r="203" spans="1:15" x14ac:dyDescent="0.25">
      <c r="A203" s="86" t="s">
        <v>65</v>
      </c>
      <c r="B203" s="87"/>
      <c r="C203" s="87"/>
      <c r="D203" s="87"/>
      <c r="E203" s="87"/>
      <c r="F203" s="106" t="s">
        <v>66</v>
      </c>
      <c r="G203" s="87"/>
      <c r="H203" s="106" t="s">
        <v>67</v>
      </c>
      <c r="I203" s="87"/>
      <c r="J203" s="106" t="s">
        <v>68</v>
      </c>
      <c r="K203" s="87"/>
      <c r="L203" s="87"/>
      <c r="M203" s="87"/>
      <c r="N203" s="87"/>
      <c r="O203" s="108"/>
    </row>
    <row r="204" spans="1:15" x14ac:dyDescent="0.25">
      <c r="A204" s="109" t="s">
        <v>69</v>
      </c>
      <c r="B204" s="110"/>
      <c r="C204" s="110"/>
      <c r="D204" s="110"/>
      <c r="E204" s="110"/>
      <c r="F204" s="111" t="s">
        <v>70</v>
      </c>
      <c r="G204" s="112"/>
      <c r="H204" s="111" t="s">
        <v>124</v>
      </c>
      <c r="I204" s="112"/>
      <c r="J204" s="111" t="s">
        <v>123</v>
      </c>
      <c r="K204" s="112"/>
      <c r="L204" s="112"/>
      <c r="M204" s="112"/>
      <c r="N204" s="112"/>
      <c r="O204" s="113"/>
    </row>
    <row r="205" spans="1:15" x14ac:dyDescent="0.25">
      <c r="A205" s="109" t="s">
        <v>71</v>
      </c>
      <c r="B205" s="110"/>
      <c r="C205" s="110"/>
      <c r="D205" s="110"/>
      <c r="E205" s="110"/>
      <c r="F205" s="111" t="s">
        <v>125</v>
      </c>
      <c r="G205" s="112"/>
      <c r="H205" s="111" t="s">
        <v>126</v>
      </c>
      <c r="I205" s="112"/>
      <c r="J205" s="111" t="s">
        <v>72</v>
      </c>
      <c r="K205" s="112"/>
      <c r="L205" s="112"/>
      <c r="M205" s="112"/>
      <c r="N205" s="112"/>
      <c r="O205" s="113"/>
    </row>
    <row r="206" spans="1:15" x14ac:dyDescent="0.25">
      <c r="A206" s="109" t="s">
        <v>73</v>
      </c>
      <c r="B206" s="110"/>
      <c r="C206" s="110"/>
      <c r="D206" s="110"/>
      <c r="E206" s="110"/>
      <c r="F206" s="111" t="s">
        <v>127</v>
      </c>
      <c r="G206" s="112"/>
      <c r="H206" s="111" t="s">
        <v>128</v>
      </c>
      <c r="I206" s="112"/>
      <c r="J206" s="111" t="s">
        <v>74</v>
      </c>
      <c r="K206" s="112"/>
      <c r="L206" s="112"/>
      <c r="M206" s="112"/>
      <c r="N206" s="112"/>
      <c r="O206" s="113"/>
    </row>
    <row r="207" spans="1:15" x14ac:dyDescent="0.25">
      <c r="A207" s="109" t="s">
        <v>75</v>
      </c>
      <c r="B207" s="110"/>
      <c r="C207" s="110"/>
      <c r="D207" s="110"/>
      <c r="E207" s="110"/>
      <c r="F207" s="111" t="s">
        <v>128</v>
      </c>
      <c r="G207" s="112"/>
      <c r="H207" s="111" t="s">
        <v>126</v>
      </c>
      <c r="I207" s="112"/>
      <c r="J207" s="111" t="s">
        <v>76</v>
      </c>
      <c r="K207" s="112"/>
      <c r="L207" s="112"/>
      <c r="M207" s="112"/>
      <c r="N207" s="112"/>
      <c r="O207" s="113"/>
    </row>
    <row r="208" spans="1:15" x14ac:dyDescent="0.25">
      <c r="A208" s="109" t="s">
        <v>77</v>
      </c>
      <c r="B208" s="110"/>
      <c r="C208" s="110"/>
      <c r="D208" s="110"/>
      <c r="E208" s="110"/>
      <c r="F208" s="111" t="s">
        <v>129</v>
      </c>
      <c r="G208" s="112"/>
      <c r="H208" s="111" t="s">
        <v>130</v>
      </c>
      <c r="I208" s="112"/>
      <c r="J208" s="111" t="s">
        <v>78</v>
      </c>
      <c r="K208" s="112"/>
      <c r="L208" s="112"/>
      <c r="M208" s="112"/>
      <c r="N208" s="112"/>
      <c r="O208" s="113"/>
    </row>
    <row r="209" spans="1:15" ht="16.5" thickBot="1" x14ac:dyDescent="0.3">
      <c r="A209" s="101" t="s">
        <v>79</v>
      </c>
      <c r="B209" s="102"/>
      <c r="C209" s="102"/>
      <c r="D209" s="102"/>
      <c r="E209" s="102"/>
      <c r="F209" s="103" t="s">
        <v>131</v>
      </c>
      <c r="G209" s="104"/>
      <c r="H209" s="103" t="s">
        <v>62</v>
      </c>
      <c r="I209" s="104"/>
      <c r="J209" s="103" t="s">
        <v>62</v>
      </c>
      <c r="K209" s="104"/>
      <c r="L209" s="104"/>
      <c r="M209" s="104"/>
      <c r="N209" s="104"/>
      <c r="O209" s="105"/>
    </row>
    <row r="210" spans="1:15" ht="16.5" thickBot="1" x14ac:dyDescent="0.3">
      <c r="A210" s="82" t="s">
        <v>80</v>
      </c>
      <c r="B210" s="83"/>
      <c r="C210" s="83"/>
      <c r="D210" s="83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5"/>
    </row>
    <row r="211" spans="1:15" x14ac:dyDescent="0.25">
      <c r="A211" s="79" t="s">
        <v>82</v>
      </c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1"/>
    </row>
    <row r="212" spans="1:15" x14ac:dyDescent="0.25">
      <c r="A212" s="91" t="s">
        <v>99</v>
      </c>
      <c r="B212" s="92"/>
      <c r="C212" s="92"/>
      <c r="D212" s="92"/>
      <c r="E212" s="93"/>
      <c r="F212" s="97" t="s">
        <v>132</v>
      </c>
      <c r="G212" s="98"/>
      <c r="H212" s="97" t="s">
        <v>133</v>
      </c>
      <c r="I212" s="98"/>
      <c r="J212" s="97" t="s">
        <v>134</v>
      </c>
      <c r="K212" s="98"/>
      <c r="L212" s="106" t="s">
        <v>135</v>
      </c>
      <c r="M212" s="106"/>
      <c r="N212" s="106" t="s">
        <v>81</v>
      </c>
      <c r="O212" s="107"/>
    </row>
    <row r="213" spans="1:15" x14ac:dyDescent="0.25">
      <c r="A213" s="94" t="str">
        <f>A162</f>
        <v>Текущий ремонт</v>
      </c>
      <c r="B213" s="95"/>
      <c r="C213" s="95"/>
      <c r="D213" s="95"/>
      <c r="E213" s="96"/>
      <c r="F213" s="99">
        <v>50</v>
      </c>
      <c r="G213" s="100"/>
      <c r="H213" s="99">
        <v>100</v>
      </c>
      <c r="I213" s="100"/>
      <c r="J213" s="99">
        <v>100</v>
      </c>
      <c r="K213" s="100"/>
      <c r="L213" s="88">
        <v>20</v>
      </c>
      <c r="M213" s="88"/>
      <c r="N213" s="89">
        <f>F213+H213+J213+L213</f>
        <v>270</v>
      </c>
      <c r="O213" s="90"/>
    </row>
    <row r="214" spans="1:15" ht="16.5" thickBot="1" x14ac:dyDescent="0.3">
      <c r="A214" s="94" t="str">
        <f>A163</f>
        <v>Сезонная смена резины</v>
      </c>
      <c r="B214" s="95"/>
      <c r="C214" s="95"/>
      <c r="D214" s="95"/>
      <c r="E214" s="96"/>
      <c r="F214" s="99">
        <v>0</v>
      </c>
      <c r="G214" s="100"/>
      <c r="H214" s="99">
        <v>0</v>
      </c>
      <c r="I214" s="100"/>
      <c r="J214" s="99">
        <v>400</v>
      </c>
      <c r="K214" s="100"/>
      <c r="L214" s="88">
        <v>20</v>
      </c>
      <c r="M214" s="88"/>
      <c r="N214" s="89">
        <f>F214+H214+J214+L214</f>
        <v>420</v>
      </c>
      <c r="O214" s="90"/>
    </row>
    <row r="215" spans="1:15" ht="15.75" customHeight="1" x14ac:dyDescent="0.25">
      <c r="A215" s="79" t="s">
        <v>145</v>
      </c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1"/>
    </row>
    <row r="216" spans="1:15" ht="15.75" customHeight="1" x14ac:dyDescent="0.25">
      <c r="A216" s="86" t="s">
        <v>42</v>
      </c>
      <c r="B216" s="87"/>
      <c r="C216" s="87"/>
      <c r="D216" s="15" t="s">
        <v>43</v>
      </c>
      <c r="E216" s="15" t="s">
        <v>44</v>
      </c>
      <c r="F216" s="15" t="s">
        <v>45</v>
      </c>
      <c r="G216" s="15" t="s">
        <v>46</v>
      </c>
      <c r="H216" s="15" t="s">
        <v>47</v>
      </c>
      <c r="I216" s="15" t="s">
        <v>48</v>
      </c>
      <c r="J216" s="15" t="s">
        <v>49</v>
      </c>
      <c r="K216" s="15" t="s">
        <v>50</v>
      </c>
      <c r="L216" s="15" t="s">
        <v>51</v>
      </c>
      <c r="M216" s="15" t="s">
        <v>52</v>
      </c>
      <c r="N216" s="15" t="s">
        <v>53</v>
      </c>
      <c r="O216" s="16" t="s">
        <v>54</v>
      </c>
    </row>
    <row r="217" spans="1:15" ht="15.75" customHeight="1" x14ac:dyDescent="0.25">
      <c r="A217" s="66" t="str">
        <f>CONCATENATE("Себестоимость"," ",A162)</f>
        <v>Себестоимость Текущий ремонт</v>
      </c>
      <c r="B217" s="67"/>
      <c r="C217" s="67"/>
      <c r="D217" s="19">
        <f>D173*$N213/1000</f>
        <v>0</v>
      </c>
      <c r="E217" s="19">
        <f t="shared" ref="E217:G217" si="2">E173*$N213/1000</f>
        <v>0</v>
      </c>
      <c r="F217" s="19">
        <f t="shared" si="2"/>
        <v>2.7999000000000001</v>
      </c>
      <c r="G217" s="19">
        <f t="shared" si="2"/>
        <v>2.7999000000000001</v>
      </c>
      <c r="H217" s="19">
        <f t="shared" ref="H217:O217" si="3">H173*$N213/1000</f>
        <v>2.7999000000000001</v>
      </c>
      <c r="I217" s="19">
        <f t="shared" si="3"/>
        <v>2.7999000000000001</v>
      </c>
      <c r="J217" s="19">
        <f t="shared" si="3"/>
        <v>2.7999000000000001</v>
      </c>
      <c r="K217" s="19">
        <f t="shared" si="3"/>
        <v>2.7999000000000001</v>
      </c>
      <c r="L217" s="19">
        <f t="shared" si="3"/>
        <v>2.7999000000000001</v>
      </c>
      <c r="M217" s="19">
        <f t="shared" si="3"/>
        <v>2.7999000000000001</v>
      </c>
      <c r="N217" s="19">
        <f t="shared" si="3"/>
        <v>2.7999000000000001</v>
      </c>
      <c r="O217" s="20">
        <f t="shared" si="3"/>
        <v>2.7999000000000001</v>
      </c>
    </row>
    <row r="218" spans="1:15" ht="15.75" customHeight="1" x14ac:dyDescent="0.25">
      <c r="A218" s="66" t="str">
        <f>CONCATENATE("Себестоимость"," ",A163)</f>
        <v>Себестоимость Сезонная смена резины</v>
      </c>
      <c r="B218" s="67"/>
      <c r="C218" s="67"/>
      <c r="D218" s="19">
        <f>D174*$N214/1000</f>
        <v>0</v>
      </c>
      <c r="E218" s="19">
        <f t="shared" ref="E218:G218" si="4">E174*$N214/1000</f>
        <v>0</v>
      </c>
      <c r="F218" s="19">
        <f t="shared" si="4"/>
        <v>0</v>
      </c>
      <c r="G218" s="19">
        <f t="shared" si="4"/>
        <v>10.5</v>
      </c>
      <c r="H218" s="19">
        <f t="shared" ref="H218:O218" si="5">H174*$N214/1000</f>
        <v>10.850000000000001</v>
      </c>
      <c r="I218" s="19">
        <f t="shared" si="5"/>
        <v>0</v>
      </c>
      <c r="J218" s="19">
        <f t="shared" si="5"/>
        <v>0</v>
      </c>
      <c r="K218" s="19">
        <f t="shared" si="5"/>
        <v>0</v>
      </c>
      <c r="L218" s="19">
        <f t="shared" si="5"/>
        <v>0</v>
      </c>
      <c r="M218" s="19">
        <f t="shared" si="5"/>
        <v>5.6</v>
      </c>
      <c r="N218" s="19">
        <f t="shared" si="5"/>
        <v>10.5</v>
      </c>
      <c r="O218" s="20">
        <f t="shared" si="5"/>
        <v>5.25</v>
      </c>
    </row>
    <row r="219" spans="1:15" ht="16.5" thickBot="1" x14ac:dyDescent="0.3">
      <c r="A219" s="77" t="s">
        <v>83</v>
      </c>
      <c r="B219" s="78"/>
      <c r="C219" s="78"/>
      <c r="D219" s="21">
        <f t="shared" ref="D219:O219" si="6">SUM(D217:D218)</f>
        <v>0</v>
      </c>
      <c r="E219" s="21">
        <f t="shared" si="6"/>
        <v>0</v>
      </c>
      <c r="F219" s="21">
        <f t="shared" si="6"/>
        <v>2.7999000000000001</v>
      </c>
      <c r="G219" s="21">
        <f t="shared" si="6"/>
        <v>13.299900000000001</v>
      </c>
      <c r="H219" s="21">
        <f t="shared" si="6"/>
        <v>13.649900000000002</v>
      </c>
      <c r="I219" s="21">
        <f t="shared" si="6"/>
        <v>2.7999000000000001</v>
      </c>
      <c r="J219" s="21">
        <f t="shared" si="6"/>
        <v>2.7999000000000001</v>
      </c>
      <c r="K219" s="21">
        <f t="shared" si="6"/>
        <v>2.7999000000000001</v>
      </c>
      <c r="L219" s="21">
        <f t="shared" si="6"/>
        <v>2.7999000000000001</v>
      </c>
      <c r="M219" s="21">
        <f t="shared" si="6"/>
        <v>8.3998999999999988</v>
      </c>
      <c r="N219" s="21">
        <f t="shared" si="6"/>
        <v>13.299900000000001</v>
      </c>
      <c r="O219" s="22">
        <f t="shared" si="6"/>
        <v>8.0499000000000009</v>
      </c>
    </row>
    <row r="220" spans="1:15" ht="16.5" thickBot="1" x14ac:dyDescent="0.3">
      <c r="A220" s="82" t="s">
        <v>84</v>
      </c>
      <c r="B220" s="83"/>
      <c r="C220" s="83"/>
      <c r="D220" s="83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5"/>
    </row>
    <row r="221" spans="1:15" ht="15.75" customHeight="1" thickBot="1" x14ac:dyDescent="0.3">
      <c r="A221" s="79" t="s">
        <v>146</v>
      </c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1"/>
    </row>
    <row r="222" spans="1:15" ht="15.75" customHeight="1" x14ac:dyDescent="0.25">
      <c r="A222" s="64" t="s">
        <v>42</v>
      </c>
      <c r="B222" s="65"/>
      <c r="C222" s="65"/>
      <c r="D222" s="23" t="s">
        <v>43</v>
      </c>
      <c r="E222" s="23" t="s">
        <v>44</v>
      </c>
      <c r="F222" s="23" t="s">
        <v>45</v>
      </c>
      <c r="G222" s="23" t="s">
        <v>46</v>
      </c>
      <c r="H222" s="23" t="s">
        <v>47</v>
      </c>
      <c r="I222" s="23" t="s">
        <v>48</v>
      </c>
      <c r="J222" s="23" t="s">
        <v>49</v>
      </c>
      <c r="K222" s="23" t="s">
        <v>50</v>
      </c>
      <c r="L222" s="23" t="s">
        <v>51</v>
      </c>
      <c r="M222" s="23" t="s">
        <v>52</v>
      </c>
      <c r="N222" s="23" t="s">
        <v>53</v>
      </c>
      <c r="O222" s="24" t="s">
        <v>54</v>
      </c>
    </row>
    <row r="223" spans="1:15" ht="15.75" customHeight="1" x14ac:dyDescent="0.25">
      <c r="A223" s="66" t="s">
        <v>136</v>
      </c>
      <c r="B223" s="67"/>
      <c r="C223" s="67"/>
      <c r="D223" s="19">
        <f>D175</f>
        <v>0</v>
      </c>
      <c r="E223" s="19">
        <f t="shared" ref="E223:O223" si="7">E175</f>
        <v>0</v>
      </c>
      <c r="F223" s="19">
        <f t="shared" si="7"/>
        <v>20.740000000000002</v>
      </c>
      <c r="G223" s="19">
        <f t="shared" si="7"/>
        <v>95.74</v>
      </c>
      <c r="H223" s="19">
        <f t="shared" si="7"/>
        <v>98.24</v>
      </c>
      <c r="I223" s="19">
        <f t="shared" si="7"/>
        <v>20.740000000000002</v>
      </c>
      <c r="J223" s="19">
        <f t="shared" si="7"/>
        <v>20.740000000000002</v>
      </c>
      <c r="K223" s="19">
        <f t="shared" si="7"/>
        <v>20.740000000000002</v>
      </c>
      <c r="L223" s="19">
        <f t="shared" si="7"/>
        <v>20.740000000000002</v>
      </c>
      <c r="M223" s="19">
        <f t="shared" si="7"/>
        <v>60.74</v>
      </c>
      <c r="N223" s="19">
        <f t="shared" si="7"/>
        <v>95.74</v>
      </c>
      <c r="O223" s="20">
        <f t="shared" si="7"/>
        <v>58.24</v>
      </c>
    </row>
    <row r="224" spans="1:15" ht="15.75" customHeight="1" x14ac:dyDescent="0.25">
      <c r="A224" s="66" t="s">
        <v>137</v>
      </c>
      <c r="B224" s="67"/>
      <c r="C224" s="67"/>
      <c r="D224" s="19">
        <f>D219</f>
        <v>0</v>
      </c>
      <c r="E224" s="19">
        <f t="shared" ref="E224:O224" si="8">E219</f>
        <v>0</v>
      </c>
      <c r="F224" s="19">
        <f t="shared" si="8"/>
        <v>2.7999000000000001</v>
      </c>
      <c r="G224" s="19">
        <f t="shared" si="8"/>
        <v>13.299900000000001</v>
      </c>
      <c r="H224" s="19">
        <f t="shared" si="8"/>
        <v>13.649900000000002</v>
      </c>
      <c r="I224" s="19">
        <f t="shared" si="8"/>
        <v>2.7999000000000001</v>
      </c>
      <c r="J224" s="19">
        <f t="shared" si="8"/>
        <v>2.7999000000000001</v>
      </c>
      <c r="K224" s="19">
        <f t="shared" si="8"/>
        <v>2.7999000000000001</v>
      </c>
      <c r="L224" s="19">
        <f t="shared" si="8"/>
        <v>2.7999000000000001</v>
      </c>
      <c r="M224" s="19">
        <f t="shared" si="8"/>
        <v>8.3998999999999988</v>
      </c>
      <c r="N224" s="19">
        <f t="shared" si="8"/>
        <v>13.299900000000001</v>
      </c>
      <c r="O224" s="20">
        <f t="shared" si="8"/>
        <v>8.0499000000000009</v>
      </c>
    </row>
    <row r="225" spans="1:39" ht="15.75" customHeight="1" x14ac:dyDescent="0.25">
      <c r="A225" s="66" t="s">
        <v>85</v>
      </c>
      <c r="B225" s="67"/>
      <c r="C225" s="67"/>
      <c r="D225" s="35">
        <v>0</v>
      </c>
      <c r="E225" s="35">
        <v>7.5</v>
      </c>
      <c r="F225" s="35">
        <v>7.5</v>
      </c>
      <c r="G225" s="35">
        <v>7.5</v>
      </c>
      <c r="H225" s="35">
        <v>7.5</v>
      </c>
      <c r="I225" s="35">
        <v>7.5</v>
      </c>
      <c r="J225" s="35">
        <v>7.5</v>
      </c>
      <c r="K225" s="35">
        <v>7.5</v>
      </c>
      <c r="L225" s="35">
        <v>7.5</v>
      </c>
      <c r="M225" s="35">
        <v>7.5</v>
      </c>
      <c r="N225" s="35">
        <v>7.5</v>
      </c>
      <c r="O225" s="36">
        <v>7.5</v>
      </c>
    </row>
    <row r="226" spans="1:39" ht="15.75" customHeight="1" x14ac:dyDescent="0.25">
      <c r="A226" s="66" t="s">
        <v>138</v>
      </c>
      <c r="B226" s="67"/>
      <c r="C226" s="67"/>
      <c r="D226" s="37">
        <v>0</v>
      </c>
      <c r="E226" s="37">
        <v>0</v>
      </c>
      <c r="F226" s="37">
        <v>5</v>
      </c>
      <c r="G226" s="37">
        <f>G224*0.1</f>
        <v>1.3299900000000002</v>
      </c>
      <c r="H226" s="37">
        <f t="shared" ref="H226:O226" si="9">H224*0.1</f>
        <v>1.3649900000000004</v>
      </c>
      <c r="I226" s="37">
        <f t="shared" si="9"/>
        <v>0.27999000000000002</v>
      </c>
      <c r="J226" s="37">
        <f t="shared" si="9"/>
        <v>0.27999000000000002</v>
      </c>
      <c r="K226" s="37">
        <f t="shared" si="9"/>
        <v>0.27999000000000002</v>
      </c>
      <c r="L226" s="37">
        <f t="shared" si="9"/>
        <v>0.27999000000000002</v>
      </c>
      <c r="M226" s="37">
        <f t="shared" si="9"/>
        <v>0.8399899999999999</v>
      </c>
      <c r="N226" s="37">
        <f t="shared" si="9"/>
        <v>1.3299900000000002</v>
      </c>
      <c r="O226" s="38">
        <f t="shared" si="9"/>
        <v>0.80499000000000009</v>
      </c>
    </row>
    <row r="227" spans="1:39" ht="15.75" customHeight="1" thickBot="1" x14ac:dyDescent="0.3">
      <c r="A227" s="68" t="s">
        <v>86</v>
      </c>
      <c r="B227" s="69"/>
      <c r="C227" s="69"/>
      <c r="D227" s="37">
        <f>D223*0.06</f>
        <v>0</v>
      </c>
      <c r="E227" s="37">
        <f t="shared" ref="E227:O227" si="10">E223*0.06</f>
        <v>0</v>
      </c>
      <c r="F227" s="37">
        <f t="shared" si="10"/>
        <v>1.2444000000000002</v>
      </c>
      <c r="G227" s="37">
        <f t="shared" si="10"/>
        <v>5.7443999999999997</v>
      </c>
      <c r="H227" s="37">
        <f t="shared" si="10"/>
        <v>5.8943999999999992</v>
      </c>
      <c r="I227" s="37">
        <f t="shared" si="10"/>
        <v>1.2444000000000002</v>
      </c>
      <c r="J227" s="37">
        <f t="shared" si="10"/>
        <v>1.2444000000000002</v>
      </c>
      <c r="K227" s="37">
        <f t="shared" si="10"/>
        <v>1.2444000000000002</v>
      </c>
      <c r="L227" s="37">
        <f t="shared" si="10"/>
        <v>1.2444000000000002</v>
      </c>
      <c r="M227" s="37">
        <f t="shared" si="10"/>
        <v>3.6444000000000001</v>
      </c>
      <c r="N227" s="37">
        <f t="shared" si="10"/>
        <v>5.7443999999999997</v>
      </c>
      <c r="O227" s="38">
        <f t="shared" si="10"/>
        <v>3.4944000000000002</v>
      </c>
    </row>
    <row r="228" spans="1:39" ht="15.75" customHeight="1" thickBot="1" x14ac:dyDescent="0.3">
      <c r="A228" s="70" t="s">
        <v>87</v>
      </c>
      <c r="B228" s="71"/>
      <c r="C228" s="71"/>
      <c r="D228" s="27">
        <f>D223-D224-D225-D227-D226</f>
        <v>0</v>
      </c>
      <c r="E228" s="27">
        <f t="shared" ref="E228:O228" si="11">E223-E224-E225-E227-E226</f>
        <v>-7.5</v>
      </c>
      <c r="F228" s="27">
        <f t="shared" si="11"/>
        <v>4.1957000000000004</v>
      </c>
      <c r="G228" s="27">
        <f t="shared" si="11"/>
        <v>67.865710000000007</v>
      </c>
      <c r="H228" s="27">
        <f t="shared" si="11"/>
        <v>69.830709999999982</v>
      </c>
      <c r="I228" s="27">
        <f t="shared" si="11"/>
        <v>8.9157100000000007</v>
      </c>
      <c r="J228" s="27">
        <f t="shared" si="11"/>
        <v>8.9157100000000007</v>
      </c>
      <c r="K228" s="27">
        <f t="shared" si="11"/>
        <v>8.9157100000000007</v>
      </c>
      <c r="L228" s="27">
        <f t="shared" si="11"/>
        <v>8.9157100000000007</v>
      </c>
      <c r="M228" s="27">
        <f t="shared" si="11"/>
        <v>40.355710000000009</v>
      </c>
      <c r="N228" s="27">
        <f t="shared" si="11"/>
        <v>67.865710000000007</v>
      </c>
      <c r="O228" s="28">
        <f t="shared" si="11"/>
        <v>38.390709999999999</v>
      </c>
    </row>
    <row r="229" spans="1:39" x14ac:dyDescent="0.25">
      <c r="A229" s="72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4"/>
    </row>
    <row r="230" spans="1:39" x14ac:dyDescent="0.25">
      <c r="A230" s="66" t="s">
        <v>88</v>
      </c>
      <c r="B230" s="67"/>
      <c r="C230" s="67"/>
      <c r="D230" s="19">
        <f>D228</f>
        <v>0</v>
      </c>
      <c r="E230" s="19">
        <f t="shared" ref="E230:O230" si="12">E228</f>
        <v>-7.5</v>
      </c>
      <c r="F230" s="19">
        <f t="shared" si="12"/>
        <v>4.1957000000000004</v>
      </c>
      <c r="G230" s="19">
        <f t="shared" si="12"/>
        <v>67.865710000000007</v>
      </c>
      <c r="H230" s="19">
        <f t="shared" si="12"/>
        <v>69.830709999999982</v>
      </c>
      <c r="I230" s="19">
        <f t="shared" si="12"/>
        <v>8.9157100000000007</v>
      </c>
      <c r="J230" s="19">
        <f t="shared" si="12"/>
        <v>8.9157100000000007</v>
      </c>
      <c r="K230" s="19">
        <f t="shared" si="12"/>
        <v>8.9157100000000007</v>
      </c>
      <c r="L230" s="19">
        <f t="shared" si="12"/>
        <v>8.9157100000000007</v>
      </c>
      <c r="M230" s="19">
        <f t="shared" si="12"/>
        <v>40.355710000000009</v>
      </c>
      <c r="N230" s="19">
        <f t="shared" si="12"/>
        <v>67.865710000000007</v>
      </c>
      <c r="O230" s="20">
        <f t="shared" si="12"/>
        <v>38.390709999999999</v>
      </c>
    </row>
    <row r="231" spans="1:39" ht="16.5" thickBot="1" x14ac:dyDescent="0.3">
      <c r="A231" s="68" t="s">
        <v>89</v>
      </c>
      <c r="B231" s="69"/>
      <c r="C231" s="69"/>
      <c r="D231" s="25">
        <f>-J195</f>
        <v>-343.13200000000001</v>
      </c>
      <c r="E231" s="25">
        <v>0</v>
      </c>
      <c r="F231" s="25">
        <v>0</v>
      </c>
      <c r="G231" s="25">
        <v>0</v>
      </c>
      <c r="H231" s="25">
        <v>0</v>
      </c>
      <c r="I231" s="25">
        <v>0</v>
      </c>
      <c r="J231" s="25">
        <v>0</v>
      </c>
      <c r="K231" s="25">
        <v>0</v>
      </c>
      <c r="L231" s="25">
        <v>0</v>
      </c>
      <c r="M231" s="25">
        <v>0</v>
      </c>
      <c r="N231" s="25">
        <v>0</v>
      </c>
      <c r="O231" s="26">
        <v>0</v>
      </c>
    </row>
    <row r="232" spans="1:39" x14ac:dyDescent="0.25">
      <c r="A232" s="75" t="s">
        <v>90</v>
      </c>
      <c r="B232" s="76"/>
      <c r="C232" s="76"/>
      <c r="D232" s="29">
        <f>D230+D231</f>
        <v>-343.13200000000001</v>
      </c>
      <c r="E232" s="29">
        <f t="shared" ref="E232:O232" si="13">E230+E231</f>
        <v>-7.5</v>
      </c>
      <c r="F232" s="29">
        <f t="shared" si="13"/>
        <v>4.1957000000000004</v>
      </c>
      <c r="G232" s="29">
        <f t="shared" si="13"/>
        <v>67.865710000000007</v>
      </c>
      <c r="H232" s="29">
        <f t="shared" si="13"/>
        <v>69.830709999999982</v>
      </c>
      <c r="I232" s="29">
        <f t="shared" si="13"/>
        <v>8.9157100000000007</v>
      </c>
      <c r="J232" s="29">
        <f t="shared" si="13"/>
        <v>8.9157100000000007</v>
      </c>
      <c r="K232" s="29">
        <f t="shared" si="13"/>
        <v>8.9157100000000007</v>
      </c>
      <c r="L232" s="29">
        <f t="shared" si="13"/>
        <v>8.9157100000000007</v>
      </c>
      <c r="M232" s="29">
        <f t="shared" si="13"/>
        <v>40.355710000000009</v>
      </c>
      <c r="N232" s="29">
        <f t="shared" si="13"/>
        <v>67.865710000000007</v>
      </c>
      <c r="O232" s="30">
        <f t="shared" si="13"/>
        <v>38.390709999999999</v>
      </c>
      <c r="P232" s="4">
        <f t="shared" ref="P232:AA232" si="14">D246</f>
        <v>9.1957000000000004</v>
      </c>
      <c r="Q232" s="4">
        <f t="shared" si="14"/>
        <v>9.1957000000000004</v>
      </c>
      <c r="R232" s="4">
        <f t="shared" si="14"/>
        <v>9.1957000000000004</v>
      </c>
      <c r="S232" s="4">
        <f t="shared" si="14"/>
        <v>73.695700000000002</v>
      </c>
      <c r="T232" s="4">
        <f t="shared" si="14"/>
        <v>75.845699999999994</v>
      </c>
      <c r="U232" s="4">
        <f t="shared" si="14"/>
        <v>9.1957000000000004</v>
      </c>
      <c r="V232" s="4">
        <f t="shared" si="14"/>
        <v>9.1957000000000004</v>
      </c>
      <c r="W232" s="4">
        <f t="shared" si="14"/>
        <v>9.1957000000000004</v>
      </c>
      <c r="X232" s="4">
        <f t="shared" si="14"/>
        <v>9.1957000000000004</v>
      </c>
      <c r="Y232" s="4">
        <f t="shared" si="14"/>
        <v>43.595700000000008</v>
      </c>
      <c r="Z232" s="4">
        <f t="shared" si="14"/>
        <v>73.695700000000002</v>
      </c>
      <c r="AA232" s="4">
        <f t="shared" si="14"/>
        <v>41.445700000000002</v>
      </c>
      <c r="AB232" s="4">
        <f t="shared" ref="AB232:AM232" si="15">D260</f>
        <v>9.1957000000000004</v>
      </c>
      <c r="AC232" s="4">
        <f t="shared" si="15"/>
        <v>9.1957000000000004</v>
      </c>
      <c r="AD232" s="4">
        <f t="shared" si="15"/>
        <v>9.1957000000000004</v>
      </c>
      <c r="AE232" s="4">
        <f t="shared" si="15"/>
        <v>73.695700000000002</v>
      </c>
      <c r="AF232" s="4">
        <f t="shared" si="15"/>
        <v>75.845699999999994</v>
      </c>
      <c r="AG232" s="4">
        <f t="shared" si="15"/>
        <v>9.1957000000000004</v>
      </c>
      <c r="AH232" s="4">
        <f t="shared" si="15"/>
        <v>9.1957000000000004</v>
      </c>
      <c r="AI232" s="4">
        <f t="shared" si="15"/>
        <v>9.1957000000000004</v>
      </c>
      <c r="AJ232" s="4">
        <f t="shared" si="15"/>
        <v>9.1957000000000004</v>
      </c>
      <c r="AK232" s="4">
        <f t="shared" si="15"/>
        <v>43.595700000000008</v>
      </c>
      <c r="AL232" s="4">
        <f t="shared" si="15"/>
        <v>73.695700000000002</v>
      </c>
      <c r="AM232" s="4">
        <f t="shared" si="15"/>
        <v>41.445700000000002</v>
      </c>
    </row>
    <row r="233" spans="1:39" ht="16.5" thickBot="1" x14ac:dyDescent="0.3">
      <c r="A233" s="77" t="s">
        <v>91</v>
      </c>
      <c r="B233" s="78"/>
      <c r="C233" s="78"/>
      <c r="D233" s="21">
        <f>D232</f>
        <v>-343.13200000000001</v>
      </c>
      <c r="E233" s="21">
        <f>D233+E232</f>
        <v>-350.63200000000001</v>
      </c>
      <c r="F233" s="21">
        <f t="shared" ref="F233:O233" si="16">E233+F232</f>
        <v>-346.43630000000002</v>
      </c>
      <c r="G233" s="21">
        <f t="shared" si="16"/>
        <v>-278.57059000000004</v>
      </c>
      <c r="H233" s="21">
        <f t="shared" si="16"/>
        <v>-208.73988000000006</v>
      </c>
      <c r="I233" s="21">
        <f t="shared" si="16"/>
        <v>-199.82417000000007</v>
      </c>
      <c r="J233" s="21">
        <f t="shared" si="16"/>
        <v>-190.90846000000008</v>
      </c>
      <c r="K233" s="21">
        <f t="shared" si="16"/>
        <v>-181.99275000000009</v>
      </c>
      <c r="L233" s="21">
        <f t="shared" si="16"/>
        <v>-173.0770400000001</v>
      </c>
      <c r="M233" s="21">
        <f t="shared" si="16"/>
        <v>-132.72133000000008</v>
      </c>
      <c r="N233" s="21">
        <f t="shared" si="16"/>
        <v>-64.855620000000073</v>
      </c>
      <c r="O233" s="22">
        <f t="shared" si="16"/>
        <v>-26.464910000000074</v>
      </c>
      <c r="P233" s="4">
        <f>O233+P232</f>
        <v>-17.269210000000072</v>
      </c>
      <c r="Q233" s="4">
        <f t="shared" ref="Q233:AA233" si="17">P233+Q232</f>
        <v>-8.0735100000000717</v>
      </c>
      <c r="R233" s="4">
        <f t="shared" si="17"/>
        <v>1.1221899999999287</v>
      </c>
      <c r="S233" s="4">
        <f t="shared" si="17"/>
        <v>74.817889999999935</v>
      </c>
      <c r="T233" s="4">
        <f t="shared" si="17"/>
        <v>150.66358999999994</v>
      </c>
      <c r="U233" s="4">
        <f t="shared" si="17"/>
        <v>159.85928999999993</v>
      </c>
      <c r="V233" s="4">
        <f t="shared" si="17"/>
        <v>169.05498999999992</v>
      </c>
      <c r="W233" s="4">
        <f t="shared" si="17"/>
        <v>178.25068999999991</v>
      </c>
      <c r="X233" s="4">
        <f t="shared" si="17"/>
        <v>187.44638999999989</v>
      </c>
      <c r="Y233" s="4">
        <f t="shared" si="17"/>
        <v>231.04208999999992</v>
      </c>
      <c r="Z233" s="4">
        <f t="shared" si="17"/>
        <v>304.7377899999999</v>
      </c>
      <c r="AA233" s="4">
        <f t="shared" si="17"/>
        <v>346.18348999999989</v>
      </c>
      <c r="AB233" s="4">
        <f t="shared" ref="AB233:AM233" si="18">AA233+AB232</f>
        <v>355.37918999999988</v>
      </c>
      <c r="AC233" s="4">
        <f t="shared" si="18"/>
        <v>364.57488999999987</v>
      </c>
      <c r="AD233" s="4">
        <f t="shared" si="18"/>
        <v>373.77058999999986</v>
      </c>
      <c r="AE233" s="4">
        <f t="shared" si="18"/>
        <v>447.46628999999984</v>
      </c>
      <c r="AF233" s="4">
        <f t="shared" si="18"/>
        <v>523.31198999999981</v>
      </c>
      <c r="AG233" s="4">
        <f t="shared" si="18"/>
        <v>532.5076899999998</v>
      </c>
      <c r="AH233" s="4">
        <f t="shared" si="18"/>
        <v>541.70338999999979</v>
      </c>
      <c r="AI233" s="4">
        <f t="shared" si="18"/>
        <v>550.89908999999977</v>
      </c>
      <c r="AJ233" s="4">
        <f t="shared" si="18"/>
        <v>560.09478999999976</v>
      </c>
      <c r="AK233" s="4">
        <f t="shared" si="18"/>
        <v>603.69048999999973</v>
      </c>
      <c r="AL233" s="4">
        <f t="shared" si="18"/>
        <v>677.38618999999971</v>
      </c>
      <c r="AM233" s="4">
        <f t="shared" si="18"/>
        <v>718.8318899999997</v>
      </c>
    </row>
    <row r="234" spans="1:39" x14ac:dyDescent="0.25">
      <c r="A234" s="31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3"/>
    </row>
    <row r="235" spans="1:39" ht="16.5" thickBot="1" x14ac:dyDescent="0.3">
      <c r="A235" s="61" t="s">
        <v>92</v>
      </c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3"/>
    </row>
    <row r="236" spans="1:39" x14ac:dyDescent="0.25">
      <c r="A236" s="64" t="s">
        <v>42</v>
      </c>
      <c r="B236" s="65"/>
      <c r="C236" s="65"/>
      <c r="D236" s="23" t="s">
        <v>43</v>
      </c>
      <c r="E236" s="23" t="s">
        <v>44</v>
      </c>
      <c r="F236" s="23" t="s">
        <v>45</v>
      </c>
      <c r="G236" s="23" t="s">
        <v>46</v>
      </c>
      <c r="H236" s="23" t="s">
        <v>47</v>
      </c>
      <c r="I236" s="23" t="s">
        <v>48</v>
      </c>
      <c r="J236" s="23" t="s">
        <v>49</v>
      </c>
      <c r="K236" s="23" t="s">
        <v>50</v>
      </c>
      <c r="L236" s="23" t="s">
        <v>51</v>
      </c>
      <c r="M236" s="23" t="s">
        <v>52</v>
      </c>
      <c r="N236" s="23" t="s">
        <v>53</v>
      </c>
      <c r="O236" s="24" t="s">
        <v>54</v>
      </c>
    </row>
    <row r="237" spans="1:39" x14ac:dyDescent="0.25">
      <c r="A237" s="66" t="str">
        <f>A223</f>
        <v>Выручка от продаж</v>
      </c>
      <c r="B237" s="67"/>
      <c r="C237" s="67"/>
      <c r="D237" s="19">
        <f>I223</f>
        <v>20.740000000000002</v>
      </c>
      <c r="E237" s="19">
        <f>D237</f>
        <v>20.740000000000002</v>
      </c>
      <c r="F237" s="19">
        <f>E237</f>
        <v>20.740000000000002</v>
      </c>
      <c r="G237" s="19">
        <f>G223</f>
        <v>95.74</v>
      </c>
      <c r="H237" s="19">
        <f t="shared" ref="H237:O237" si="19">H223</f>
        <v>98.24</v>
      </c>
      <c r="I237" s="19">
        <f t="shared" si="19"/>
        <v>20.740000000000002</v>
      </c>
      <c r="J237" s="19">
        <f t="shared" si="19"/>
        <v>20.740000000000002</v>
      </c>
      <c r="K237" s="19">
        <f t="shared" si="19"/>
        <v>20.740000000000002</v>
      </c>
      <c r="L237" s="19">
        <f t="shared" si="19"/>
        <v>20.740000000000002</v>
      </c>
      <c r="M237" s="19">
        <f t="shared" si="19"/>
        <v>60.74</v>
      </c>
      <c r="N237" s="19">
        <f t="shared" si="19"/>
        <v>95.74</v>
      </c>
      <c r="O237" s="20">
        <f t="shared" si="19"/>
        <v>58.24</v>
      </c>
    </row>
    <row r="238" spans="1:39" ht="15.75" customHeight="1" x14ac:dyDescent="0.25">
      <c r="A238" s="66" t="str">
        <f t="shared" ref="A238:A240" si="20">A224</f>
        <v>Себестоимость продаж</v>
      </c>
      <c r="B238" s="67"/>
      <c r="C238" s="67"/>
      <c r="D238" s="19">
        <f>I224</f>
        <v>2.7999000000000001</v>
      </c>
      <c r="E238" s="19">
        <f>D238</f>
        <v>2.7999000000000001</v>
      </c>
      <c r="F238" s="19">
        <f>E238</f>
        <v>2.7999000000000001</v>
      </c>
      <c r="G238" s="19">
        <f>G224</f>
        <v>13.299900000000001</v>
      </c>
      <c r="H238" s="19">
        <f t="shared" ref="H238:O238" si="21">H224</f>
        <v>13.649900000000002</v>
      </c>
      <c r="I238" s="19">
        <f t="shared" si="21"/>
        <v>2.7999000000000001</v>
      </c>
      <c r="J238" s="19">
        <f t="shared" si="21"/>
        <v>2.7999000000000001</v>
      </c>
      <c r="K238" s="19">
        <f t="shared" si="21"/>
        <v>2.7999000000000001</v>
      </c>
      <c r="L238" s="19">
        <f t="shared" si="21"/>
        <v>2.7999000000000001</v>
      </c>
      <c r="M238" s="19">
        <f t="shared" si="21"/>
        <v>8.3998999999999988</v>
      </c>
      <c r="N238" s="19">
        <f t="shared" si="21"/>
        <v>13.299900000000001</v>
      </c>
      <c r="O238" s="20">
        <f t="shared" si="21"/>
        <v>8.0499000000000009</v>
      </c>
    </row>
    <row r="239" spans="1:39" x14ac:dyDescent="0.25">
      <c r="A239" s="66" t="str">
        <f t="shared" si="20"/>
        <v>Аренда</v>
      </c>
      <c r="B239" s="67"/>
      <c r="C239" s="67"/>
      <c r="D239" s="35">
        <f>E225</f>
        <v>7.5</v>
      </c>
      <c r="E239" s="35">
        <f t="shared" ref="E239:E241" si="22">D239</f>
        <v>7.5</v>
      </c>
      <c r="F239" s="35">
        <f t="shared" ref="F239:O239" si="23">E239</f>
        <v>7.5</v>
      </c>
      <c r="G239" s="35">
        <f t="shared" si="23"/>
        <v>7.5</v>
      </c>
      <c r="H239" s="35">
        <f t="shared" si="23"/>
        <v>7.5</v>
      </c>
      <c r="I239" s="35">
        <f t="shared" si="23"/>
        <v>7.5</v>
      </c>
      <c r="J239" s="35">
        <f t="shared" si="23"/>
        <v>7.5</v>
      </c>
      <c r="K239" s="35">
        <f t="shared" si="23"/>
        <v>7.5</v>
      </c>
      <c r="L239" s="35">
        <f t="shared" si="23"/>
        <v>7.5</v>
      </c>
      <c r="M239" s="35">
        <f t="shared" si="23"/>
        <v>7.5</v>
      </c>
      <c r="N239" s="35">
        <f t="shared" si="23"/>
        <v>7.5</v>
      </c>
      <c r="O239" s="36">
        <f t="shared" si="23"/>
        <v>7.5</v>
      </c>
    </row>
    <row r="240" spans="1:39" x14ac:dyDescent="0.25">
      <c r="A240" s="66" t="str">
        <f t="shared" si="20"/>
        <v>Прочие расходы (в т.ч. Реклама)</v>
      </c>
      <c r="B240" s="67"/>
      <c r="C240" s="67"/>
      <c r="D240" s="37">
        <f>D238*0.1</f>
        <v>0.27999000000000002</v>
      </c>
      <c r="E240" s="35">
        <f t="shared" ref="E240:O240" si="24">E238*0.1</f>
        <v>0.27999000000000002</v>
      </c>
      <c r="F240" s="37">
        <f t="shared" si="24"/>
        <v>0.27999000000000002</v>
      </c>
      <c r="G240" s="37">
        <f t="shared" si="24"/>
        <v>1.3299900000000002</v>
      </c>
      <c r="H240" s="37">
        <f t="shared" si="24"/>
        <v>1.3649900000000004</v>
      </c>
      <c r="I240" s="37">
        <f t="shared" si="24"/>
        <v>0.27999000000000002</v>
      </c>
      <c r="J240" s="37">
        <f t="shared" si="24"/>
        <v>0.27999000000000002</v>
      </c>
      <c r="K240" s="37">
        <f t="shared" si="24"/>
        <v>0.27999000000000002</v>
      </c>
      <c r="L240" s="37">
        <f t="shared" si="24"/>
        <v>0.27999000000000002</v>
      </c>
      <c r="M240" s="37">
        <f t="shared" si="24"/>
        <v>0.8399899999999999</v>
      </c>
      <c r="N240" s="37">
        <f t="shared" si="24"/>
        <v>1.3299900000000002</v>
      </c>
      <c r="O240" s="38">
        <f t="shared" si="24"/>
        <v>0.80499000000000009</v>
      </c>
    </row>
    <row r="241" spans="1:40" ht="16.5" thickBot="1" x14ac:dyDescent="0.3">
      <c r="A241" s="68" t="s">
        <v>86</v>
      </c>
      <c r="B241" s="69"/>
      <c r="C241" s="69"/>
      <c r="D241" s="37">
        <f>D237*0.06</f>
        <v>1.2444000000000002</v>
      </c>
      <c r="E241" s="35">
        <f t="shared" si="22"/>
        <v>1.2444000000000002</v>
      </c>
      <c r="F241" s="37">
        <f t="shared" ref="F241:O241" si="25">E241</f>
        <v>1.2444000000000002</v>
      </c>
      <c r="G241" s="37">
        <f t="shared" si="25"/>
        <v>1.2444000000000002</v>
      </c>
      <c r="H241" s="37">
        <f t="shared" si="25"/>
        <v>1.2444000000000002</v>
      </c>
      <c r="I241" s="37">
        <f t="shared" si="25"/>
        <v>1.2444000000000002</v>
      </c>
      <c r="J241" s="37">
        <f t="shared" si="25"/>
        <v>1.2444000000000002</v>
      </c>
      <c r="K241" s="37">
        <f t="shared" si="25"/>
        <v>1.2444000000000002</v>
      </c>
      <c r="L241" s="37">
        <f t="shared" si="25"/>
        <v>1.2444000000000002</v>
      </c>
      <c r="M241" s="37">
        <f t="shared" si="25"/>
        <v>1.2444000000000002</v>
      </c>
      <c r="N241" s="37">
        <f t="shared" si="25"/>
        <v>1.2444000000000002</v>
      </c>
      <c r="O241" s="38">
        <f t="shared" si="25"/>
        <v>1.2444000000000002</v>
      </c>
    </row>
    <row r="242" spans="1:40" ht="16.5" thickBot="1" x14ac:dyDescent="0.3">
      <c r="A242" s="70" t="s">
        <v>87</v>
      </c>
      <c r="B242" s="71"/>
      <c r="C242" s="71"/>
      <c r="D242" s="27">
        <f>D237-D238-D239-D241</f>
        <v>9.1957000000000004</v>
      </c>
      <c r="E242" s="27">
        <f t="shared" ref="E242" si="26">E237-E238-E239-E241</f>
        <v>9.1957000000000004</v>
      </c>
      <c r="F242" s="27">
        <f t="shared" ref="F242" si="27">F237-F238-F239-F241</f>
        <v>9.1957000000000004</v>
      </c>
      <c r="G242" s="27">
        <f t="shared" ref="G242" si="28">G237-G238-G239-G241</f>
        <v>73.695700000000002</v>
      </c>
      <c r="H242" s="27">
        <f t="shared" ref="H242" si="29">H237-H238-H239-H241</f>
        <v>75.845699999999994</v>
      </c>
      <c r="I242" s="27">
        <f t="shared" ref="I242" si="30">I237-I238-I239-I241</f>
        <v>9.1957000000000004</v>
      </c>
      <c r="J242" s="27">
        <f t="shared" ref="J242" si="31">J237-J238-J239-J241</f>
        <v>9.1957000000000004</v>
      </c>
      <c r="K242" s="27">
        <f t="shared" ref="K242" si="32">K237-K238-K239-K241</f>
        <v>9.1957000000000004</v>
      </c>
      <c r="L242" s="27">
        <f t="shared" ref="L242" si="33">L237-L238-L239-L241</f>
        <v>9.1957000000000004</v>
      </c>
      <c r="M242" s="27">
        <f t="shared" ref="M242" si="34">M237-M238-M239-M241</f>
        <v>43.595700000000008</v>
      </c>
      <c r="N242" s="27">
        <f t="shared" ref="N242" si="35">N237-N238-N239-N241</f>
        <v>73.695700000000002</v>
      </c>
      <c r="O242" s="28">
        <f t="shared" ref="O242" si="36">O237-O238-O239-O241</f>
        <v>41.445700000000002</v>
      </c>
      <c r="AN242" s="3"/>
    </row>
    <row r="243" spans="1:40" x14ac:dyDescent="0.25">
      <c r="A243" s="72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4"/>
      <c r="AN243" s="3"/>
    </row>
    <row r="244" spans="1:40" x14ac:dyDescent="0.25">
      <c r="A244" s="66" t="s">
        <v>88</v>
      </c>
      <c r="B244" s="67"/>
      <c r="C244" s="67"/>
      <c r="D244" s="19">
        <f>D242</f>
        <v>9.1957000000000004</v>
      </c>
      <c r="E244" s="19">
        <f t="shared" ref="E244:O244" si="37">E242</f>
        <v>9.1957000000000004</v>
      </c>
      <c r="F244" s="19">
        <f t="shared" si="37"/>
        <v>9.1957000000000004</v>
      </c>
      <c r="G244" s="19">
        <f t="shared" si="37"/>
        <v>73.695700000000002</v>
      </c>
      <c r="H244" s="19">
        <f t="shared" si="37"/>
        <v>75.845699999999994</v>
      </c>
      <c r="I244" s="19">
        <f t="shared" si="37"/>
        <v>9.1957000000000004</v>
      </c>
      <c r="J244" s="19">
        <f t="shared" si="37"/>
        <v>9.1957000000000004</v>
      </c>
      <c r="K244" s="19">
        <f t="shared" si="37"/>
        <v>9.1957000000000004</v>
      </c>
      <c r="L244" s="19">
        <f t="shared" si="37"/>
        <v>9.1957000000000004</v>
      </c>
      <c r="M244" s="19">
        <f t="shared" si="37"/>
        <v>43.595700000000008</v>
      </c>
      <c r="N244" s="19">
        <f t="shared" si="37"/>
        <v>73.695700000000002</v>
      </c>
      <c r="O244" s="20">
        <f t="shared" si="37"/>
        <v>41.445700000000002</v>
      </c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</row>
    <row r="245" spans="1:40" ht="16.5" thickBot="1" x14ac:dyDescent="0.3">
      <c r="A245" s="68" t="s">
        <v>89</v>
      </c>
      <c r="B245" s="69"/>
      <c r="C245" s="69"/>
      <c r="D245" s="25">
        <v>0</v>
      </c>
      <c r="E245" s="25">
        <v>0</v>
      </c>
      <c r="F245" s="25">
        <v>0</v>
      </c>
      <c r="G245" s="25">
        <v>0</v>
      </c>
      <c r="H245" s="25">
        <v>0</v>
      </c>
      <c r="I245" s="25">
        <v>0</v>
      </c>
      <c r="J245" s="25">
        <v>0</v>
      </c>
      <c r="K245" s="25">
        <v>0</v>
      </c>
      <c r="L245" s="25">
        <v>0</v>
      </c>
      <c r="M245" s="25">
        <v>0</v>
      </c>
      <c r="N245" s="25">
        <v>0</v>
      </c>
      <c r="O245" s="26">
        <v>0</v>
      </c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</row>
    <row r="246" spans="1:40" x14ac:dyDescent="0.25">
      <c r="A246" s="75" t="s">
        <v>90</v>
      </c>
      <c r="B246" s="76"/>
      <c r="C246" s="76"/>
      <c r="D246" s="29">
        <f>D244+D245</f>
        <v>9.1957000000000004</v>
      </c>
      <c r="E246" s="29">
        <f t="shared" ref="E246" si="38">E244+E245</f>
        <v>9.1957000000000004</v>
      </c>
      <c r="F246" s="29">
        <f t="shared" ref="F246" si="39">F244+F245</f>
        <v>9.1957000000000004</v>
      </c>
      <c r="G246" s="29">
        <f t="shared" ref="G246" si="40">G244+G245</f>
        <v>73.695700000000002</v>
      </c>
      <c r="H246" s="29">
        <f t="shared" ref="H246" si="41">H244+H245</f>
        <v>75.845699999999994</v>
      </c>
      <c r="I246" s="29">
        <f t="shared" ref="I246" si="42">I244+I245</f>
        <v>9.1957000000000004</v>
      </c>
      <c r="J246" s="29">
        <f t="shared" ref="J246" si="43">J244+J245</f>
        <v>9.1957000000000004</v>
      </c>
      <c r="K246" s="29">
        <f t="shared" ref="K246" si="44">K244+K245</f>
        <v>9.1957000000000004</v>
      </c>
      <c r="L246" s="29">
        <f t="shared" ref="L246" si="45">L244+L245</f>
        <v>9.1957000000000004</v>
      </c>
      <c r="M246" s="29">
        <f t="shared" ref="M246" si="46">M244+M245</f>
        <v>43.595700000000008</v>
      </c>
      <c r="N246" s="29">
        <f t="shared" ref="N246" si="47">N244+N245</f>
        <v>73.695700000000002</v>
      </c>
      <c r="O246" s="30">
        <f t="shared" ref="O246" si="48">O244+O245</f>
        <v>41.445700000000002</v>
      </c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</row>
    <row r="247" spans="1:40" ht="16.5" thickBot="1" x14ac:dyDescent="0.3">
      <c r="A247" s="77" t="s">
        <v>91</v>
      </c>
      <c r="B247" s="78"/>
      <c r="C247" s="78"/>
      <c r="D247" s="21">
        <f>O233+D246</f>
        <v>-17.269210000000072</v>
      </c>
      <c r="E247" s="21">
        <f>D247+E246</f>
        <v>-8.0735100000000717</v>
      </c>
      <c r="F247" s="21">
        <f t="shared" ref="F247:O247" si="49">E247+F246</f>
        <v>1.1221899999999287</v>
      </c>
      <c r="G247" s="21">
        <f t="shared" si="49"/>
        <v>74.817889999999935</v>
      </c>
      <c r="H247" s="21">
        <f t="shared" si="49"/>
        <v>150.66358999999994</v>
      </c>
      <c r="I247" s="21">
        <f t="shared" si="49"/>
        <v>159.85928999999993</v>
      </c>
      <c r="J247" s="21">
        <f t="shared" si="49"/>
        <v>169.05498999999992</v>
      </c>
      <c r="K247" s="21">
        <f t="shared" si="49"/>
        <v>178.25068999999991</v>
      </c>
      <c r="L247" s="21">
        <f t="shared" si="49"/>
        <v>187.44638999999989</v>
      </c>
      <c r="M247" s="21">
        <f t="shared" si="49"/>
        <v>231.04208999999992</v>
      </c>
      <c r="N247" s="21">
        <f t="shared" si="49"/>
        <v>304.7377899999999</v>
      </c>
      <c r="O247" s="22">
        <f t="shared" si="49"/>
        <v>346.18348999999989</v>
      </c>
    </row>
    <row r="248" spans="1:40" x14ac:dyDescent="0.25">
      <c r="A248" s="6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8"/>
    </row>
    <row r="249" spans="1:40" ht="16.5" thickBot="1" x14ac:dyDescent="0.3">
      <c r="A249" s="61" t="s">
        <v>93</v>
      </c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3"/>
    </row>
    <row r="250" spans="1:40" x14ac:dyDescent="0.25">
      <c r="A250" s="64" t="s">
        <v>42</v>
      </c>
      <c r="B250" s="65"/>
      <c r="C250" s="65"/>
      <c r="D250" s="23" t="s">
        <v>43</v>
      </c>
      <c r="E250" s="23" t="s">
        <v>44</v>
      </c>
      <c r="F250" s="23" t="s">
        <v>45</v>
      </c>
      <c r="G250" s="23" t="s">
        <v>46</v>
      </c>
      <c r="H250" s="23" t="s">
        <v>47</v>
      </c>
      <c r="I250" s="23" t="s">
        <v>48</v>
      </c>
      <c r="J250" s="23" t="s">
        <v>49</v>
      </c>
      <c r="K250" s="23" t="s">
        <v>50</v>
      </c>
      <c r="L250" s="23" t="s">
        <v>51</v>
      </c>
      <c r="M250" s="23" t="s">
        <v>52</v>
      </c>
      <c r="N250" s="23" t="s">
        <v>53</v>
      </c>
      <c r="O250" s="24" t="s">
        <v>54</v>
      </c>
    </row>
    <row r="251" spans="1:40" x14ac:dyDescent="0.25">
      <c r="A251" s="66" t="str">
        <f>A237</f>
        <v>Выручка от продаж</v>
      </c>
      <c r="B251" s="67"/>
      <c r="C251" s="67"/>
      <c r="D251" s="19">
        <f>I237</f>
        <v>20.740000000000002</v>
      </c>
      <c r="E251" s="19">
        <f>D251</f>
        <v>20.740000000000002</v>
      </c>
      <c r="F251" s="19">
        <f>E251</f>
        <v>20.740000000000002</v>
      </c>
      <c r="G251" s="19">
        <f>G237</f>
        <v>95.74</v>
      </c>
      <c r="H251" s="19">
        <f t="shared" ref="H251:O251" si="50">H237</f>
        <v>98.24</v>
      </c>
      <c r="I251" s="19">
        <f t="shared" si="50"/>
        <v>20.740000000000002</v>
      </c>
      <c r="J251" s="19">
        <f t="shared" si="50"/>
        <v>20.740000000000002</v>
      </c>
      <c r="K251" s="19">
        <f t="shared" si="50"/>
        <v>20.740000000000002</v>
      </c>
      <c r="L251" s="19">
        <f t="shared" si="50"/>
        <v>20.740000000000002</v>
      </c>
      <c r="M251" s="19">
        <f t="shared" si="50"/>
        <v>60.74</v>
      </c>
      <c r="N251" s="19">
        <f t="shared" si="50"/>
        <v>95.74</v>
      </c>
      <c r="O251" s="20">
        <f t="shared" si="50"/>
        <v>58.24</v>
      </c>
    </row>
    <row r="252" spans="1:40" ht="15.75" customHeight="1" x14ac:dyDescent="0.25">
      <c r="A252" s="66" t="str">
        <f t="shared" ref="A252:A254" si="51">A238</f>
        <v>Себестоимость продаж</v>
      </c>
      <c r="B252" s="67"/>
      <c r="C252" s="67"/>
      <c r="D252" s="19">
        <f>I238</f>
        <v>2.7999000000000001</v>
      </c>
      <c r="E252" s="19">
        <f>D252</f>
        <v>2.7999000000000001</v>
      </c>
      <c r="F252" s="19">
        <f>E252</f>
        <v>2.7999000000000001</v>
      </c>
      <c r="G252" s="19">
        <f>G238</f>
        <v>13.299900000000001</v>
      </c>
      <c r="H252" s="19">
        <f t="shared" ref="H252:O252" si="52">H238</f>
        <v>13.649900000000002</v>
      </c>
      <c r="I252" s="19">
        <f t="shared" si="52"/>
        <v>2.7999000000000001</v>
      </c>
      <c r="J252" s="19">
        <f t="shared" si="52"/>
        <v>2.7999000000000001</v>
      </c>
      <c r="K252" s="19">
        <f t="shared" si="52"/>
        <v>2.7999000000000001</v>
      </c>
      <c r="L252" s="19">
        <f t="shared" si="52"/>
        <v>2.7999000000000001</v>
      </c>
      <c r="M252" s="19">
        <f t="shared" si="52"/>
        <v>8.3998999999999988</v>
      </c>
      <c r="N252" s="19">
        <f t="shared" si="52"/>
        <v>13.299900000000001</v>
      </c>
      <c r="O252" s="20">
        <f t="shared" si="52"/>
        <v>8.0499000000000009</v>
      </c>
    </row>
    <row r="253" spans="1:40" x14ac:dyDescent="0.25">
      <c r="A253" s="66" t="str">
        <f t="shared" si="51"/>
        <v>Аренда</v>
      </c>
      <c r="B253" s="67"/>
      <c r="C253" s="67"/>
      <c r="D253" s="35">
        <f>E239</f>
        <v>7.5</v>
      </c>
      <c r="E253" s="35">
        <f t="shared" ref="E253" si="53">D253</f>
        <v>7.5</v>
      </c>
      <c r="F253" s="35">
        <f t="shared" ref="F253" si="54">E253</f>
        <v>7.5</v>
      </c>
      <c r="G253" s="35">
        <f t="shared" ref="G253" si="55">F253</f>
        <v>7.5</v>
      </c>
      <c r="H253" s="35">
        <f t="shared" ref="H253" si="56">G253</f>
        <v>7.5</v>
      </c>
      <c r="I253" s="35">
        <f t="shared" ref="I253" si="57">H253</f>
        <v>7.5</v>
      </c>
      <c r="J253" s="35">
        <f t="shared" ref="J253" si="58">I253</f>
        <v>7.5</v>
      </c>
      <c r="K253" s="35">
        <f t="shared" ref="K253" si="59">J253</f>
        <v>7.5</v>
      </c>
      <c r="L253" s="35">
        <f t="shared" ref="L253" si="60">K253</f>
        <v>7.5</v>
      </c>
      <c r="M253" s="35">
        <f t="shared" ref="M253" si="61">L253</f>
        <v>7.5</v>
      </c>
      <c r="N253" s="35">
        <f t="shared" ref="N253" si="62">M253</f>
        <v>7.5</v>
      </c>
      <c r="O253" s="36">
        <f t="shared" ref="O253" si="63">N253</f>
        <v>7.5</v>
      </c>
    </row>
    <row r="254" spans="1:40" x14ac:dyDescent="0.25">
      <c r="A254" s="66" t="str">
        <f t="shared" si="51"/>
        <v>Прочие расходы (в т.ч. Реклама)</v>
      </c>
      <c r="B254" s="67"/>
      <c r="C254" s="67"/>
      <c r="D254" s="37">
        <f>D252*0.1</f>
        <v>0.27999000000000002</v>
      </c>
      <c r="E254" s="35">
        <f t="shared" ref="E254:O254" si="64">E252*0.1</f>
        <v>0.27999000000000002</v>
      </c>
      <c r="F254" s="37">
        <f t="shared" si="64"/>
        <v>0.27999000000000002</v>
      </c>
      <c r="G254" s="37">
        <f t="shared" si="64"/>
        <v>1.3299900000000002</v>
      </c>
      <c r="H254" s="37">
        <f t="shared" si="64"/>
        <v>1.3649900000000004</v>
      </c>
      <c r="I254" s="37">
        <f t="shared" si="64"/>
        <v>0.27999000000000002</v>
      </c>
      <c r="J254" s="37">
        <f t="shared" si="64"/>
        <v>0.27999000000000002</v>
      </c>
      <c r="K254" s="37">
        <f t="shared" si="64"/>
        <v>0.27999000000000002</v>
      </c>
      <c r="L254" s="37">
        <f t="shared" si="64"/>
        <v>0.27999000000000002</v>
      </c>
      <c r="M254" s="37">
        <f t="shared" si="64"/>
        <v>0.8399899999999999</v>
      </c>
      <c r="N254" s="37">
        <f t="shared" si="64"/>
        <v>1.3299900000000002</v>
      </c>
      <c r="O254" s="38">
        <f t="shared" si="64"/>
        <v>0.80499000000000009</v>
      </c>
    </row>
    <row r="255" spans="1:40" ht="16.5" thickBot="1" x14ac:dyDescent="0.3">
      <c r="A255" s="68" t="s">
        <v>86</v>
      </c>
      <c r="B255" s="69"/>
      <c r="C255" s="69"/>
      <c r="D255" s="37">
        <f>D251*0.06</f>
        <v>1.2444000000000002</v>
      </c>
      <c r="E255" s="35">
        <f t="shared" ref="E255" si="65">D255</f>
        <v>1.2444000000000002</v>
      </c>
      <c r="F255" s="37">
        <f t="shared" ref="F255" si="66">E255</f>
        <v>1.2444000000000002</v>
      </c>
      <c r="G255" s="37">
        <f t="shared" ref="G255" si="67">F255</f>
        <v>1.2444000000000002</v>
      </c>
      <c r="H255" s="37">
        <f t="shared" ref="H255" si="68">G255</f>
        <v>1.2444000000000002</v>
      </c>
      <c r="I255" s="37">
        <f t="shared" ref="I255" si="69">H255</f>
        <v>1.2444000000000002</v>
      </c>
      <c r="J255" s="37">
        <f t="shared" ref="J255" si="70">I255</f>
        <v>1.2444000000000002</v>
      </c>
      <c r="K255" s="37">
        <f t="shared" ref="K255" si="71">J255</f>
        <v>1.2444000000000002</v>
      </c>
      <c r="L255" s="37">
        <f t="shared" ref="L255" si="72">K255</f>
        <v>1.2444000000000002</v>
      </c>
      <c r="M255" s="37">
        <f t="shared" ref="M255" si="73">L255</f>
        <v>1.2444000000000002</v>
      </c>
      <c r="N255" s="37">
        <f t="shared" ref="N255" si="74">M255</f>
        <v>1.2444000000000002</v>
      </c>
      <c r="O255" s="38">
        <f t="shared" ref="O255" si="75">N255</f>
        <v>1.2444000000000002</v>
      </c>
    </row>
    <row r="256" spans="1:40" ht="16.5" thickBot="1" x14ac:dyDescent="0.3">
      <c r="A256" s="70" t="s">
        <v>87</v>
      </c>
      <c r="B256" s="71"/>
      <c r="C256" s="71"/>
      <c r="D256" s="27">
        <f>D251-D252-D253-D255</f>
        <v>9.1957000000000004</v>
      </c>
      <c r="E256" s="27">
        <f t="shared" ref="E256" si="76">E251-E252-E253-E255</f>
        <v>9.1957000000000004</v>
      </c>
      <c r="F256" s="27">
        <f t="shared" ref="F256" si="77">F251-F252-F253-F255</f>
        <v>9.1957000000000004</v>
      </c>
      <c r="G256" s="27">
        <f t="shared" ref="G256" si="78">G251-G252-G253-G255</f>
        <v>73.695700000000002</v>
      </c>
      <c r="H256" s="27">
        <f t="shared" ref="H256" si="79">H251-H252-H253-H255</f>
        <v>75.845699999999994</v>
      </c>
      <c r="I256" s="27">
        <f t="shared" ref="I256" si="80">I251-I252-I253-I255</f>
        <v>9.1957000000000004</v>
      </c>
      <c r="J256" s="27">
        <f t="shared" ref="J256" si="81">J251-J252-J253-J255</f>
        <v>9.1957000000000004</v>
      </c>
      <c r="K256" s="27">
        <f t="shared" ref="K256" si="82">K251-K252-K253-K255</f>
        <v>9.1957000000000004</v>
      </c>
      <c r="L256" s="27">
        <f t="shared" ref="L256" si="83">L251-L252-L253-L255</f>
        <v>9.1957000000000004</v>
      </c>
      <c r="M256" s="27">
        <f t="shared" ref="M256" si="84">M251-M252-M253-M255</f>
        <v>43.595700000000008</v>
      </c>
      <c r="N256" s="27">
        <f t="shared" ref="N256" si="85">N251-N252-N253-N255</f>
        <v>73.695700000000002</v>
      </c>
      <c r="O256" s="28">
        <f t="shared" ref="O256" si="86">O251-O252-O253-O255</f>
        <v>41.445700000000002</v>
      </c>
    </row>
    <row r="257" spans="1:15" x14ac:dyDescent="0.25">
      <c r="A257" s="72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4"/>
    </row>
    <row r="258" spans="1:15" x14ac:dyDescent="0.25">
      <c r="A258" s="66" t="s">
        <v>88</v>
      </c>
      <c r="B258" s="67"/>
      <c r="C258" s="67"/>
      <c r="D258" s="19">
        <f>D256</f>
        <v>9.1957000000000004</v>
      </c>
      <c r="E258" s="19">
        <f t="shared" ref="E258:O258" si="87">E256</f>
        <v>9.1957000000000004</v>
      </c>
      <c r="F258" s="19">
        <f t="shared" si="87"/>
        <v>9.1957000000000004</v>
      </c>
      <c r="G258" s="19">
        <f t="shared" si="87"/>
        <v>73.695700000000002</v>
      </c>
      <c r="H258" s="19">
        <f t="shared" si="87"/>
        <v>75.845699999999994</v>
      </c>
      <c r="I258" s="19">
        <f t="shared" si="87"/>
        <v>9.1957000000000004</v>
      </c>
      <c r="J258" s="19">
        <f t="shared" si="87"/>
        <v>9.1957000000000004</v>
      </c>
      <c r="K258" s="19">
        <f t="shared" si="87"/>
        <v>9.1957000000000004</v>
      </c>
      <c r="L258" s="19">
        <f t="shared" si="87"/>
        <v>9.1957000000000004</v>
      </c>
      <c r="M258" s="19">
        <f t="shared" si="87"/>
        <v>43.595700000000008</v>
      </c>
      <c r="N258" s="19">
        <f t="shared" si="87"/>
        <v>73.695700000000002</v>
      </c>
      <c r="O258" s="20">
        <f t="shared" si="87"/>
        <v>41.445700000000002</v>
      </c>
    </row>
    <row r="259" spans="1:15" ht="16.5" thickBot="1" x14ac:dyDescent="0.3">
      <c r="A259" s="68" t="s">
        <v>89</v>
      </c>
      <c r="B259" s="69"/>
      <c r="C259" s="69"/>
      <c r="D259" s="25">
        <v>0</v>
      </c>
      <c r="E259" s="25">
        <v>0</v>
      </c>
      <c r="F259" s="25">
        <v>0</v>
      </c>
      <c r="G259" s="25">
        <v>0</v>
      </c>
      <c r="H259" s="25">
        <v>0</v>
      </c>
      <c r="I259" s="25">
        <v>0</v>
      </c>
      <c r="J259" s="25">
        <v>0</v>
      </c>
      <c r="K259" s="25">
        <v>0</v>
      </c>
      <c r="L259" s="25">
        <v>0</v>
      </c>
      <c r="M259" s="25">
        <v>0</v>
      </c>
      <c r="N259" s="25">
        <v>0</v>
      </c>
      <c r="O259" s="26">
        <v>0</v>
      </c>
    </row>
    <row r="260" spans="1:15" x14ac:dyDescent="0.25">
      <c r="A260" s="75" t="s">
        <v>90</v>
      </c>
      <c r="B260" s="76"/>
      <c r="C260" s="76"/>
      <c r="D260" s="29">
        <f>D258+D259</f>
        <v>9.1957000000000004</v>
      </c>
      <c r="E260" s="29">
        <f t="shared" ref="E260" si="88">E258+E259</f>
        <v>9.1957000000000004</v>
      </c>
      <c r="F260" s="29">
        <f t="shared" ref="F260" si="89">F258+F259</f>
        <v>9.1957000000000004</v>
      </c>
      <c r="G260" s="29">
        <f t="shared" ref="G260" si="90">G258+G259</f>
        <v>73.695700000000002</v>
      </c>
      <c r="H260" s="29">
        <f t="shared" ref="H260" si="91">H258+H259</f>
        <v>75.845699999999994</v>
      </c>
      <c r="I260" s="29">
        <f t="shared" ref="I260" si="92">I258+I259</f>
        <v>9.1957000000000004</v>
      </c>
      <c r="J260" s="29">
        <f t="shared" ref="J260" si="93">J258+J259</f>
        <v>9.1957000000000004</v>
      </c>
      <c r="K260" s="29">
        <f t="shared" ref="K260" si="94">K258+K259</f>
        <v>9.1957000000000004</v>
      </c>
      <c r="L260" s="29">
        <f t="shared" ref="L260" si="95">L258+L259</f>
        <v>9.1957000000000004</v>
      </c>
      <c r="M260" s="29">
        <f t="shared" ref="M260" si="96">M258+M259</f>
        <v>43.595700000000008</v>
      </c>
      <c r="N260" s="29">
        <f t="shared" ref="N260" si="97">N258+N259</f>
        <v>73.695700000000002</v>
      </c>
      <c r="O260" s="30">
        <f t="shared" ref="O260" si="98">O258+O259</f>
        <v>41.445700000000002</v>
      </c>
    </row>
    <row r="261" spans="1:15" ht="16.5" thickBot="1" x14ac:dyDescent="0.3">
      <c r="A261" s="77" t="s">
        <v>91</v>
      </c>
      <c r="B261" s="78"/>
      <c r="C261" s="78"/>
      <c r="D261" s="21">
        <f>O247+D260</f>
        <v>355.37918999999988</v>
      </c>
      <c r="E261" s="21">
        <f>D261+E260</f>
        <v>364.57488999999987</v>
      </c>
      <c r="F261" s="21">
        <f t="shared" ref="F261" si="99">E261+F260</f>
        <v>373.77058999999986</v>
      </c>
      <c r="G261" s="21">
        <f t="shared" ref="G261" si="100">F261+G260</f>
        <v>447.46628999999984</v>
      </c>
      <c r="H261" s="21">
        <f t="shared" ref="H261" si="101">G261+H260</f>
        <v>523.31198999999981</v>
      </c>
      <c r="I261" s="21">
        <f t="shared" ref="I261" si="102">H261+I260</f>
        <v>532.5076899999998</v>
      </c>
      <c r="J261" s="21">
        <f t="shared" ref="J261" si="103">I261+J260</f>
        <v>541.70338999999979</v>
      </c>
      <c r="K261" s="21">
        <f t="shared" ref="K261" si="104">J261+K260</f>
        <v>550.89908999999977</v>
      </c>
      <c r="L261" s="21">
        <f t="shared" ref="L261" si="105">K261+L260</f>
        <v>560.09478999999976</v>
      </c>
      <c r="M261" s="21">
        <f t="shared" ref="M261" si="106">L261+M260</f>
        <v>603.69048999999973</v>
      </c>
      <c r="N261" s="21">
        <f t="shared" ref="N261" si="107">M261+N260</f>
        <v>677.38618999999971</v>
      </c>
      <c r="O261" s="22">
        <f t="shared" ref="O261" si="108">N261+O260</f>
        <v>718.8318899999997</v>
      </c>
    </row>
    <row r="262" spans="1:15" ht="16.5" thickBot="1" x14ac:dyDescent="0.3">
      <c r="A262" s="6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8"/>
    </row>
    <row r="263" spans="1:15" x14ac:dyDescent="0.25">
      <c r="A263" s="41" t="s">
        <v>139</v>
      </c>
      <c r="B263" s="42"/>
      <c r="C263" s="42"/>
      <c r="D263" s="42"/>
      <c r="E263" s="43"/>
      <c r="F263" s="43"/>
      <c r="G263" s="43"/>
      <c r="H263" s="7"/>
      <c r="I263" s="54">
        <f>COUNTIF(D233:AM233,"&lt;0")</f>
        <v>14</v>
      </c>
      <c r="J263" s="55"/>
      <c r="K263" s="55"/>
      <c r="L263" s="55"/>
      <c r="M263" s="56"/>
      <c r="N263" s="56"/>
      <c r="O263" s="57"/>
    </row>
    <row r="264" spans="1:15" ht="16.5" thickBot="1" x14ac:dyDescent="0.3">
      <c r="A264" s="53"/>
      <c r="B264" s="43"/>
      <c r="C264" s="43"/>
      <c r="D264" s="43"/>
      <c r="E264" s="43"/>
      <c r="F264" s="43"/>
      <c r="G264" s="43"/>
      <c r="H264" s="7"/>
      <c r="I264" s="58"/>
      <c r="J264" s="59"/>
      <c r="K264" s="59"/>
      <c r="L264" s="59"/>
      <c r="M264" s="59"/>
      <c r="N264" s="59"/>
      <c r="O264" s="60"/>
    </row>
    <row r="265" spans="1:15" ht="16.5" thickBot="1" x14ac:dyDescent="0.3">
      <c r="A265" s="6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8"/>
    </row>
    <row r="266" spans="1:15" x14ac:dyDescent="0.25">
      <c r="A266" s="41" t="s">
        <v>94</v>
      </c>
      <c r="B266" s="42"/>
      <c r="C266" s="42"/>
      <c r="D266" s="42"/>
      <c r="E266" s="43"/>
      <c r="F266" s="43"/>
      <c r="G266" s="43"/>
      <c r="H266" s="7"/>
      <c r="I266" s="46">
        <f>IRR(D232:AM232)*12</f>
        <v>0.89524846770764199</v>
      </c>
      <c r="J266" s="47"/>
      <c r="K266" s="47"/>
      <c r="L266" s="47"/>
      <c r="M266" s="48"/>
      <c r="N266" s="48"/>
      <c r="O266" s="49"/>
    </row>
    <row r="267" spans="1:15" ht="16.5" thickBot="1" x14ac:dyDescent="0.3">
      <c r="A267" s="44"/>
      <c r="B267" s="45"/>
      <c r="C267" s="45"/>
      <c r="D267" s="45"/>
      <c r="E267" s="45"/>
      <c r="F267" s="45"/>
      <c r="G267" s="45"/>
      <c r="H267" s="10"/>
      <c r="I267" s="50"/>
      <c r="J267" s="51"/>
      <c r="K267" s="51"/>
      <c r="L267" s="51"/>
      <c r="M267" s="51"/>
      <c r="N267" s="51"/>
      <c r="O267" s="52"/>
    </row>
    <row r="269" spans="1:15" ht="15.75" customHeight="1" x14ac:dyDescent="0.25"/>
    <row r="272" spans="1:15" ht="15.75" customHeight="1" x14ac:dyDescent="0.25"/>
  </sheetData>
  <sheetProtection algorithmName="SHA-512" hashValue="EDhZhkr5qGe4MvvgDhEED/NyzcJ9eS93u7+IAHhw7mbkUuuv031lW4CjAnbhL6RQxfC7aW9hXx6X7Q3j2ji0sQ==" saltValue="Df+EzXVxveMvQTnXz7ZTsQ==" spinCount="100000" sheet="1" objects="1" scenarios="1"/>
  <mergeCells count="226">
    <mergeCell ref="A196:O202"/>
    <mergeCell ref="A161:G161"/>
    <mergeCell ref="A162:G162"/>
    <mergeCell ref="A163:G163"/>
    <mergeCell ref="H161:K161"/>
    <mergeCell ref="L161:O161"/>
    <mergeCell ref="L162:O162"/>
    <mergeCell ref="H162:K162"/>
    <mergeCell ref="H163:K163"/>
    <mergeCell ref="L163:O163"/>
    <mergeCell ref="F190:G190"/>
    <mergeCell ref="F191:G191"/>
    <mergeCell ref="F192:G192"/>
    <mergeCell ref="F193:G193"/>
    <mergeCell ref="H190:I190"/>
    <mergeCell ref="J190:K190"/>
    <mergeCell ref="A194:E194"/>
    <mergeCell ref="F194:G194"/>
    <mergeCell ref="F195:G195"/>
    <mergeCell ref="H195:I195"/>
    <mergeCell ref="J195:K195"/>
    <mergeCell ref="A175:C175"/>
    <mergeCell ref="A176:O176"/>
    <mergeCell ref="A177:O186"/>
    <mergeCell ref="A187:E187"/>
    <mergeCell ref="A188:E188"/>
    <mergeCell ref="F187:G187"/>
    <mergeCell ref="F188:G188"/>
    <mergeCell ref="H187:I187"/>
    <mergeCell ref="J187:K187"/>
    <mergeCell ref="H188:I188"/>
    <mergeCell ref="J188:K188"/>
    <mergeCell ref="L187:O187"/>
    <mergeCell ref="L188:O188"/>
    <mergeCell ref="A172:C172"/>
    <mergeCell ref="A173:C173"/>
    <mergeCell ref="A174:C174"/>
    <mergeCell ref="A165:O170"/>
    <mergeCell ref="A164:E164"/>
    <mergeCell ref="F164:G164"/>
    <mergeCell ref="H164:I164"/>
    <mergeCell ref="A112:O148"/>
    <mergeCell ref="A149:O149"/>
    <mergeCell ref="A150:O159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L190:O190"/>
    <mergeCell ref="L191:O191"/>
    <mergeCell ref="L192:O192"/>
    <mergeCell ref="L193:O193"/>
    <mergeCell ref="L194:O194"/>
    <mergeCell ref="L195:O195"/>
    <mergeCell ref="A195:E195"/>
    <mergeCell ref="A189:E189"/>
    <mergeCell ref="F189:G189"/>
    <mergeCell ref="H189:I189"/>
    <mergeCell ref="J189:K189"/>
    <mergeCell ref="L189:O189"/>
    <mergeCell ref="H191:I191"/>
    <mergeCell ref="J191:K191"/>
    <mergeCell ref="H192:I192"/>
    <mergeCell ref="J192:K192"/>
    <mergeCell ref="H193:I193"/>
    <mergeCell ref="J193:K193"/>
    <mergeCell ref="H194:I194"/>
    <mergeCell ref="J194:K194"/>
    <mergeCell ref="A190:E190"/>
    <mergeCell ref="A191:E191"/>
    <mergeCell ref="A193:E193"/>
    <mergeCell ref="A192:E192"/>
    <mergeCell ref="A206:E206"/>
    <mergeCell ref="F206:G206"/>
    <mergeCell ref="H206:I206"/>
    <mergeCell ref="J206:O206"/>
    <mergeCell ref="A207:E207"/>
    <mergeCell ref="F207:G207"/>
    <mergeCell ref="H207:I207"/>
    <mergeCell ref="J207:O207"/>
    <mergeCell ref="A208:E208"/>
    <mergeCell ref="F208:G208"/>
    <mergeCell ref="H208:I208"/>
    <mergeCell ref="J208:O208"/>
    <mergeCell ref="A203:E203"/>
    <mergeCell ref="F203:G203"/>
    <mergeCell ref="H203:I203"/>
    <mergeCell ref="J203:O203"/>
    <mergeCell ref="A204:E204"/>
    <mergeCell ref="F204:G204"/>
    <mergeCell ref="H204:I204"/>
    <mergeCell ref="J204:O204"/>
    <mergeCell ref="A205:E205"/>
    <mergeCell ref="F205:G205"/>
    <mergeCell ref="H205:I205"/>
    <mergeCell ref="J205:O205"/>
    <mergeCell ref="A209:E209"/>
    <mergeCell ref="F209:G209"/>
    <mergeCell ref="H209:I209"/>
    <mergeCell ref="J209:O209"/>
    <mergeCell ref="A210:O210"/>
    <mergeCell ref="A211:O211"/>
    <mergeCell ref="L212:M212"/>
    <mergeCell ref="N212:O212"/>
    <mergeCell ref="L213:M213"/>
    <mergeCell ref="N213:O213"/>
    <mergeCell ref="L214:M214"/>
    <mergeCell ref="N214:O214"/>
    <mergeCell ref="A212:E212"/>
    <mergeCell ref="A213:E213"/>
    <mergeCell ref="A214:E214"/>
    <mergeCell ref="F212:G212"/>
    <mergeCell ref="F213:G213"/>
    <mergeCell ref="F214:G214"/>
    <mergeCell ref="H212:I212"/>
    <mergeCell ref="J212:K212"/>
    <mergeCell ref="H213:I213"/>
    <mergeCell ref="J213:K213"/>
    <mergeCell ref="H214:I214"/>
    <mergeCell ref="J214:K214"/>
    <mergeCell ref="A219:C219"/>
    <mergeCell ref="A220:O220"/>
    <mergeCell ref="A216:C216"/>
    <mergeCell ref="A217:C217"/>
    <mergeCell ref="A218:C218"/>
    <mergeCell ref="A215:O215"/>
    <mergeCell ref="A229:O229"/>
    <mergeCell ref="A233:C233"/>
    <mergeCell ref="A235:O235"/>
    <mergeCell ref="A221:O221"/>
    <mergeCell ref="A222:C222"/>
    <mergeCell ref="A223:C223"/>
    <mergeCell ref="A224:C224"/>
    <mergeCell ref="A225:C225"/>
    <mergeCell ref="A227:C227"/>
    <mergeCell ref="A228:C228"/>
    <mergeCell ref="A230:C230"/>
    <mergeCell ref="A226:C226"/>
    <mergeCell ref="A241:C241"/>
    <mergeCell ref="A242:C242"/>
    <mergeCell ref="A243:O243"/>
    <mergeCell ref="A244:C244"/>
    <mergeCell ref="A245:C245"/>
    <mergeCell ref="A246:C246"/>
    <mergeCell ref="A247:C247"/>
    <mergeCell ref="A231:C231"/>
    <mergeCell ref="A232:C232"/>
    <mergeCell ref="A240:C240"/>
    <mergeCell ref="A236:C236"/>
    <mergeCell ref="A237:C237"/>
    <mergeCell ref="A238:C238"/>
    <mergeCell ref="A239:C239"/>
    <mergeCell ref="A266:G267"/>
    <mergeCell ref="I266:O267"/>
    <mergeCell ref="A263:G264"/>
    <mergeCell ref="I263:O264"/>
    <mergeCell ref="A249:O249"/>
    <mergeCell ref="A250:C250"/>
    <mergeCell ref="A251:C251"/>
    <mergeCell ref="A252:C252"/>
    <mergeCell ref="A253:C253"/>
    <mergeCell ref="A255:C255"/>
    <mergeCell ref="A256:C256"/>
    <mergeCell ref="A257:O257"/>
    <mergeCell ref="A258:C258"/>
    <mergeCell ref="A259:C259"/>
    <mergeCell ref="A260:C260"/>
    <mergeCell ref="A261:C261"/>
    <mergeCell ref="A254:C254"/>
  </mergeCells>
  <dataValidations count="2">
    <dataValidation type="list" allowBlank="1" showInputMessage="1" showErrorMessage="1" sqref="I59:O60">
      <formula1>налог\</formula1>
    </dataValidation>
    <dataValidation type="list" allowBlank="1" showInputMessage="1" showErrorMessage="1" sqref="I65:O66">
      <formula1>бизнес</formula1>
    </dataValidation>
  </dataValidations>
  <hyperlinks>
    <hyperlink ref="L191" r:id="rId1"/>
    <hyperlink ref="L188" r:id="rId2"/>
    <hyperlink ref="L189" r:id="rId3"/>
    <hyperlink ref="L190" r:id="rId4"/>
    <hyperlink ref="L192" r:id="rId5"/>
  </hyperlink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30</v>
      </c>
      <c r="B1" t="s">
        <v>35</v>
      </c>
    </row>
    <row r="2" spans="1:2" x14ac:dyDescent="0.25">
      <c r="A2" t="s">
        <v>31</v>
      </c>
      <c r="B2" t="s">
        <v>36</v>
      </c>
    </row>
    <row r="3" spans="1:2" x14ac:dyDescent="0.25">
      <c r="A3" t="s">
        <v>32</v>
      </c>
      <c r="B3" t="s">
        <v>37</v>
      </c>
    </row>
    <row r="4" spans="1:2" x14ac:dyDescent="0.25">
      <c r="A4" t="s">
        <v>33</v>
      </c>
    </row>
    <row r="5" spans="1:2" x14ac:dyDescent="0.25">
      <c r="A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Аверин Вадим Маркович</cp:lastModifiedBy>
  <cp:lastPrinted>2025-09-30T07:52:25Z</cp:lastPrinted>
  <dcterms:created xsi:type="dcterms:W3CDTF">2025-09-29T12:14:58Z</dcterms:created>
  <dcterms:modified xsi:type="dcterms:W3CDTF">2025-09-30T17:45:18Z</dcterms:modified>
</cp:coreProperties>
</file>