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nikitina.o.i\Desktop\Коробочные решения\"/>
    </mc:Choice>
  </mc:AlternateContent>
  <xr:revisionPtr revIDLastSave="0" documentId="13_ncr:1_{C45C96C0-AD06-4521-AB04-AE477CD958A3}" xr6:coauthVersionLast="47" xr6:coauthVersionMax="47" xr10:uidLastSave="{00000000-0000-0000-0000-000000000000}"/>
  <workbookProtection workbookAlgorithmName="SHA-512" workbookHashValue="DhnQD6vYAshTI6BdJwb+8WRnLtwKqYjrHSeOzfgMEjjVif2LMbZSooN3ahcSRrnBwDVvDN8jCFWxQDYARV9rjA==" workbookSaltValue="TeVZr2yYfJVmDoqMb2zJmA==" workbookSpinCount="100000" lockStructure="1"/>
  <bookViews>
    <workbookView xWindow="13995" yWindow="0" windowWidth="14805" windowHeight="15600" xr2:uid="{00000000-000D-0000-FFFF-FFFF00000000}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9" i="1" l="1"/>
  <c r="F259" i="1"/>
  <c r="G259" i="1"/>
  <c r="H259" i="1"/>
  <c r="I259" i="1"/>
  <c r="J259" i="1"/>
  <c r="K259" i="1"/>
  <c r="L259" i="1"/>
  <c r="M259" i="1"/>
  <c r="N259" i="1"/>
  <c r="O259" i="1"/>
  <c r="D259" i="1"/>
  <c r="E243" i="1"/>
  <c r="F243" i="1"/>
  <c r="G243" i="1"/>
  <c r="H243" i="1"/>
  <c r="I243" i="1"/>
  <c r="J243" i="1"/>
  <c r="K243" i="1"/>
  <c r="L243" i="1"/>
  <c r="M243" i="1"/>
  <c r="N243" i="1"/>
  <c r="O243" i="1"/>
  <c r="D243" i="1"/>
  <c r="E255" i="1"/>
  <c r="F255" i="1"/>
  <c r="G255" i="1"/>
  <c r="H255" i="1"/>
  <c r="I255" i="1"/>
  <c r="J255" i="1"/>
  <c r="K255" i="1"/>
  <c r="L255" i="1"/>
  <c r="M255" i="1"/>
  <c r="N255" i="1"/>
  <c r="O255" i="1"/>
  <c r="D255" i="1"/>
  <c r="J239" i="1"/>
  <c r="K239" i="1"/>
  <c r="L239" i="1"/>
  <c r="M239" i="1"/>
  <c r="N239" i="1"/>
  <c r="O239" i="1"/>
  <c r="I239" i="1"/>
  <c r="E256" i="1"/>
  <c r="F256" i="1"/>
  <c r="G256" i="1"/>
  <c r="H256" i="1"/>
  <c r="I256" i="1"/>
  <c r="J256" i="1"/>
  <c r="K256" i="1"/>
  <c r="L256" i="1"/>
  <c r="M256" i="1"/>
  <c r="N256" i="1"/>
  <c r="O256" i="1"/>
  <c r="D256" i="1"/>
  <c r="H240" i="1"/>
  <c r="I240" i="1"/>
  <c r="J240" i="1"/>
  <c r="K240" i="1"/>
  <c r="L240" i="1"/>
  <c r="M240" i="1"/>
  <c r="N240" i="1"/>
  <c r="O240" i="1"/>
  <c r="G240" i="1"/>
  <c r="F240" i="1"/>
  <c r="E240" i="1"/>
  <c r="D240" i="1"/>
  <c r="N174" i="1"/>
  <c r="M174" i="1"/>
  <c r="N173" i="1"/>
  <c r="M173" i="1"/>
  <c r="O173" i="1"/>
  <c r="O174" i="1"/>
  <c r="D174" i="1"/>
  <c r="D173" i="1"/>
  <c r="K174" i="1"/>
  <c r="K173" i="1"/>
  <c r="J174" i="1"/>
  <c r="J173" i="1"/>
  <c r="E174" i="1"/>
  <c r="E173" i="1"/>
  <c r="D175" i="1"/>
  <c r="O175" i="1" l="1"/>
  <c r="N175" i="1"/>
  <c r="L173" i="1"/>
  <c r="G174" i="1"/>
  <c r="G173" i="1"/>
  <c r="H173" i="1"/>
  <c r="H175" i="1" s="1"/>
  <c r="H174" i="1"/>
  <c r="F174" i="1"/>
  <c r="F173" i="1"/>
  <c r="D241" i="1"/>
  <c r="L174" i="1"/>
  <c r="I173" i="1"/>
  <c r="I174" i="1"/>
  <c r="A242" i="1"/>
  <c r="A258" i="1" s="1"/>
  <c r="A240" i="1"/>
  <c r="A256" i="1" s="1"/>
  <c r="A241" i="1"/>
  <c r="A257" i="1" s="1"/>
  <c r="A239" i="1"/>
  <c r="A255" i="1" s="1"/>
  <c r="N214" i="1"/>
  <c r="N213" i="1"/>
  <c r="F175" i="1" l="1"/>
  <c r="J175" i="1"/>
  <c r="J223" i="1" s="1"/>
  <c r="I175" i="1"/>
  <c r="I223" i="1" s="1"/>
  <c r="K175" i="1"/>
  <c r="K223" i="1" s="1"/>
  <c r="E175" i="1"/>
  <c r="E223" i="1" s="1"/>
  <c r="E229" i="1" s="1"/>
  <c r="G175" i="1"/>
  <c r="M175" i="1"/>
  <c r="L175" i="1"/>
  <c r="L223" i="1" s="1"/>
  <c r="D223" i="1"/>
  <c r="O217" i="1"/>
  <c r="E217" i="1"/>
  <c r="K218" i="1"/>
  <c r="F223" i="1"/>
  <c r="F229" i="1" s="1"/>
  <c r="F218" i="1"/>
  <c r="N218" i="1"/>
  <c r="L218" i="1"/>
  <c r="O218" i="1"/>
  <c r="M217" i="1"/>
  <c r="G218" i="1"/>
  <c r="D217" i="1"/>
  <c r="J218" i="1"/>
  <c r="M218" i="1"/>
  <c r="H218" i="1"/>
  <c r="D218" i="1"/>
  <c r="I218" i="1"/>
  <c r="N217" i="1"/>
  <c r="E218" i="1"/>
  <c r="H223" i="1"/>
  <c r="H229" i="1" s="1"/>
  <c r="G223" i="1"/>
  <c r="G229" i="1" s="1"/>
  <c r="F217" i="1"/>
  <c r="J217" i="1"/>
  <c r="L217" i="1"/>
  <c r="I217" i="1"/>
  <c r="K217" i="1"/>
  <c r="H217" i="1"/>
  <c r="G217" i="1"/>
  <c r="O223" i="1"/>
  <c r="O229" i="1" s="1"/>
  <c r="A9" i="1"/>
  <c r="E241" i="1"/>
  <c r="A218" i="1"/>
  <c r="A217" i="1"/>
  <c r="A214" i="1"/>
  <c r="A213" i="1"/>
  <c r="L229" i="1" l="1"/>
  <c r="I245" i="1"/>
  <c r="I229" i="1"/>
  <c r="J229" i="1"/>
  <c r="K229" i="1"/>
  <c r="E257" i="1"/>
  <c r="F257" i="1" s="1"/>
  <c r="G257" i="1" s="1"/>
  <c r="H257" i="1" s="1"/>
  <c r="I257" i="1" s="1"/>
  <c r="J257" i="1" s="1"/>
  <c r="K257" i="1" s="1"/>
  <c r="L257" i="1" s="1"/>
  <c r="M257" i="1" s="1"/>
  <c r="N257" i="1" s="1"/>
  <c r="O257" i="1" s="1"/>
  <c r="D257" i="1"/>
  <c r="D239" i="1"/>
  <c r="E239" i="1" s="1"/>
  <c r="N223" i="1"/>
  <c r="N229" i="1" s="1"/>
  <c r="M223" i="1"/>
  <c r="M229" i="1" s="1"/>
  <c r="G239" i="1"/>
  <c r="H239" i="1"/>
  <c r="J195" i="1"/>
  <c r="F241" i="1"/>
  <c r="G241" i="1" s="1"/>
  <c r="H241" i="1" s="1"/>
  <c r="I241" i="1" s="1"/>
  <c r="J241" i="1" s="1"/>
  <c r="K241" i="1" s="1"/>
  <c r="L241" i="1" s="1"/>
  <c r="M241" i="1" s="1"/>
  <c r="N241" i="1" s="1"/>
  <c r="O241" i="1" s="1"/>
  <c r="G261" i="1" l="1"/>
  <c r="G245" i="1"/>
  <c r="J261" i="1"/>
  <c r="J245" i="1"/>
  <c r="O261" i="1"/>
  <c r="O245" i="1"/>
  <c r="F239" i="1"/>
  <c r="F245" i="1" s="1"/>
  <c r="E245" i="1"/>
  <c r="K261" i="1"/>
  <c r="K245" i="1"/>
  <c r="H261" i="1"/>
  <c r="H245" i="1"/>
  <c r="I261" i="1"/>
  <c r="L261" i="1"/>
  <c r="L245" i="1"/>
  <c r="I74" i="1"/>
  <c r="D233" i="1"/>
  <c r="E261" i="1"/>
  <c r="D261" i="1"/>
  <c r="D219" i="1"/>
  <c r="D224" i="1" s="1"/>
  <c r="K219" i="1"/>
  <c r="K224" i="1" s="1"/>
  <c r="F219" i="1"/>
  <c r="F224" i="1" s="1"/>
  <c r="H219" i="1"/>
  <c r="H224" i="1" s="1"/>
  <c r="N219" i="1"/>
  <c r="N224" i="1" s="1"/>
  <c r="L219" i="1"/>
  <c r="L224" i="1" s="1"/>
  <c r="O219" i="1"/>
  <c r="O224" i="1" s="1"/>
  <c r="J219" i="1"/>
  <c r="J224" i="1" s="1"/>
  <c r="I219" i="1"/>
  <c r="I224" i="1" s="1"/>
  <c r="M219" i="1"/>
  <c r="M224" i="1" s="1"/>
  <c r="G219" i="1"/>
  <c r="G224" i="1" s="1"/>
  <c r="E219" i="1"/>
  <c r="E224" i="1" s="1"/>
  <c r="N261" i="1" l="1"/>
  <c r="N245" i="1"/>
  <c r="M261" i="1"/>
  <c r="M245" i="1"/>
  <c r="F261" i="1"/>
  <c r="K230" i="1"/>
  <c r="F230" i="1"/>
  <c r="F232" i="1" s="1"/>
  <c r="F234" i="1" s="1"/>
  <c r="M230" i="1"/>
  <c r="L230" i="1"/>
  <c r="G230" i="1"/>
  <c r="O230" i="1"/>
  <c r="J230" i="1"/>
  <c r="H230" i="1"/>
  <c r="I230" i="1"/>
  <c r="N230" i="1"/>
  <c r="E230" i="1"/>
  <c r="D229" i="1"/>
  <c r="D230" i="1" s="1"/>
  <c r="J232" i="1" l="1"/>
  <c r="J234" i="1" s="1"/>
  <c r="G232" i="1"/>
  <c r="G234" i="1" s="1"/>
  <c r="L232" i="1"/>
  <c r="L234" i="1" s="1"/>
  <c r="O232" i="1"/>
  <c r="O234" i="1" s="1"/>
  <c r="K232" i="1"/>
  <c r="K234" i="1" s="1"/>
  <c r="M232" i="1"/>
  <c r="M234" i="1" s="1"/>
  <c r="N232" i="1"/>
  <c r="N234" i="1" s="1"/>
  <c r="I232" i="1"/>
  <c r="I234" i="1" s="1"/>
  <c r="H232" i="1"/>
  <c r="H234" i="1" s="1"/>
  <c r="D232" i="1"/>
  <c r="D234" i="1" s="1"/>
  <c r="D242" i="1"/>
  <c r="O242" i="1"/>
  <c r="M242" i="1"/>
  <c r="J242" i="1"/>
  <c r="N242" i="1"/>
  <c r="I242" i="1"/>
  <c r="H242" i="1"/>
  <c r="L242" i="1"/>
  <c r="G242" i="1"/>
  <c r="K242" i="1"/>
  <c r="E232" i="1"/>
  <c r="E234" i="1" s="1"/>
  <c r="D245" i="1"/>
  <c r="K246" i="1" l="1"/>
  <c r="L246" i="1"/>
  <c r="J246" i="1"/>
  <c r="O246" i="1"/>
  <c r="H258" i="1"/>
  <c r="H262" i="1" s="1"/>
  <c r="M258" i="1"/>
  <c r="M262" i="1" s="1"/>
  <c r="I258" i="1"/>
  <c r="I262" i="1" s="1"/>
  <c r="N258" i="1"/>
  <c r="N262" i="1" s="1"/>
  <c r="K258" i="1"/>
  <c r="K262" i="1" s="1"/>
  <c r="L258" i="1"/>
  <c r="L262" i="1" s="1"/>
  <c r="G258" i="1"/>
  <c r="G262" i="1" s="1"/>
  <c r="J258" i="1"/>
  <c r="J262" i="1" s="1"/>
  <c r="O258" i="1"/>
  <c r="O262" i="1" s="1"/>
  <c r="M246" i="1"/>
  <c r="D246" i="1"/>
  <c r="D248" i="1" s="1"/>
  <c r="D250" i="1" s="1"/>
  <c r="P234" i="1" s="1"/>
  <c r="G246" i="1"/>
  <c r="H246" i="1"/>
  <c r="I246" i="1"/>
  <c r="N246" i="1"/>
  <c r="D235" i="1"/>
  <c r="E235" i="1" s="1"/>
  <c r="D258" i="1"/>
  <c r="D262" i="1" s="1"/>
  <c r="I86" i="1"/>
  <c r="E242" i="1"/>
  <c r="E246" i="1" s="1"/>
  <c r="E248" i="1" s="1"/>
  <c r="E250" i="1" s="1"/>
  <c r="Q234" i="1" s="1"/>
  <c r="F242" i="1" l="1"/>
  <c r="F246" i="1" s="1"/>
  <c r="F248" i="1" s="1"/>
  <c r="F250" i="1" s="1"/>
  <c r="R234" i="1" s="1"/>
  <c r="E258" i="1"/>
  <c r="E262" i="1" s="1"/>
  <c r="F235" i="1"/>
  <c r="F258" i="1" l="1"/>
  <c r="F262" i="1" s="1"/>
  <c r="G235" i="1"/>
  <c r="H235" i="1" s="1"/>
  <c r="I235" i="1" s="1"/>
  <c r="J235" i="1" s="1"/>
  <c r="K235" i="1" s="1"/>
  <c r="L235" i="1" s="1"/>
  <c r="M235" i="1" s="1"/>
  <c r="N235" i="1" s="1"/>
  <c r="O235" i="1" s="1"/>
  <c r="P235" i="1" s="1"/>
  <c r="Q235" i="1" s="1"/>
  <c r="R235" i="1" s="1"/>
  <c r="D264" i="1"/>
  <c r="D266" i="1" s="1"/>
  <c r="AB234" i="1" s="1"/>
  <c r="E264" i="1"/>
  <c r="E266" i="1" s="1"/>
  <c r="G248" i="1"/>
  <c r="G250" i="1" s="1"/>
  <c r="S234" i="1" s="1"/>
  <c r="I77" i="1" l="1"/>
  <c r="D251" i="1"/>
  <c r="E251" i="1" s="1"/>
  <c r="F251" i="1" s="1"/>
  <c r="G251" i="1" s="1"/>
  <c r="S235" i="1"/>
  <c r="H248" i="1"/>
  <c r="H250" i="1" s="1"/>
  <c r="T234" i="1" s="1"/>
  <c r="F264" i="1"/>
  <c r="F266" i="1" s="1"/>
  <c r="AC234" i="1"/>
  <c r="T235" i="1" l="1"/>
  <c r="H251" i="1"/>
  <c r="AD234" i="1"/>
  <c r="G264" i="1"/>
  <c r="G266" i="1" s="1"/>
  <c r="AE234" i="1" s="1"/>
  <c r="I248" i="1"/>
  <c r="I250" i="1" s="1"/>
  <c r="U234" i="1" s="1"/>
  <c r="U235" i="1" l="1"/>
  <c r="J248" i="1"/>
  <c r="J250" i="1" s="1"/>
  <c r="V234" i="1" s="1"/>
  <c r="I251" i="1"/>
  <c r="H264" i="1"/>
  <c r="H266" i="1" s="1"/>
  <c r="V235" i="1" l="1"/>
  <c r="J251" i="1"/>
  <c r="AF234" i="1"/>
  <c r="K248" i="1"/>
  <c r="K250" i="1" s="1"/>
  <c r="W234" i="1" s="1"/>
  <c r="I264" i="1"/>
  <c r="I266" i="1" s="1"/>
  <c r="W235" i="1" l="1"/>
  <c r="J264" i="1"/>
  <c r="J266" i="1" s="1"/>
  <c r="K251" i="1"/>
  <c r="AG234" i="1"/>
  <c r="L248" i="1"/>
  <c r="L250" i="1" s="1"/>
  <c r="X234" i="1" s="1"/>
  <c r="X235" i="1" l="1"/>
  <c r="M248" i="1"/>
  <c r="M250" i="1" s="1"/>
  <c r="Y234" i="1" s="1"/>
  <c r="L251" i="1"/>
  <c r="AH234" i="1"/>
  <c r="K264" i="1"/>
  <c r="K266" i="1" s="1"/>
  <c r="Y235" i="1" l="1"/>
  <c r="M251" i="1"/>
  <c r="AI234" i="1"/>
  <c r="L264" i="1"/>
  <c r="L266" i="1" s="1"/>
  <c r="O248" i="1"/>
  <c r="O250" i="1" s="1"/>
  <c r="AA234" i="1" s="1"/>
  <c r="N248" i="1"/>
  <c r="N250" i="1" s="1"/>
  <c r="Z234" i="1" s="1"/>
  <c r="Z235" i="1" l="1"/>
  <c r="AA235" i="1" s="1"/>
  <c r="AB235" i="1" s="1"/>
  <c r="AC235" i="1" s="1"/>
  <c r="AD235" i="1" s="1"/>
  <c r="AE235" i="1" s="1"/>
  <c r="AF235" i="1" s="1"/>
  <c r="AG235" i="1" s="1"/>
  <c r="AH235" i="1" s="1"/>
  <c r="AI235" i="1" s="1"/>
  <c r="N251" i="1"/>
  <c r="O251" i="1" s="1"/>
  <c r="D267" i="1" s="1"/>
  <c r="E267" i="1" s="1"/>
  <c r="F267" i="1" s="1"/>
  <c r="G267" i="1" s="1"/>
  <c r="H267" i="1" s="1"/>
  <c r="I267" i="1" s="1"/>
  <c r="J267" i="1" s="1"/>
  <c r="K267" i="1" s="1"/>
  <c r="L267" i="1" s="1"/>
  <c r="AJ234" i="1"/>
  <c r="M264" i="1"/>
  <c r="M266" i="1" s="1"/>
  <c r="AJ235" i="1" l="1"/>
  <c r="M267" i="1"/>
  <c r="AK234" i="1"/>
  <c r="N264" i="1"/>
  <c r="N266" i="1" s="1"/>
  <c r="O264" i="1"/>
  <c r="O266" i="1" s="1"/>
  <c r="AM234" i="1" s="1"/>
  <c r="AK235" i="1" l="1"/>
  <c r="N267" i="1"/>
  <c r="O267" i="1" s="1"/>
  <c r="AL234" i="1"/>
  <c r="I272" i="1" s="1"/>
  <c r="I83" i="1" s="1"/>
  <c r="AL235" i="1" l="1"/>
  <c r="AM235" i="1" s="1"/>
  <c r="I269" i="1" l="1"/>
  <c r="I80" i="1" s="1"/>
</calcChain>
</file>

<file path=xl/sharedStrings.xml><?xml version="1.0" encoding="utf-8"?>
<sst xmlns="http://schemas.openxmlformats.org/spreadsheetml/2006/main" count="231" uniqueCount="145">
  <si>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</si>
  <si>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</si>
  <si>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</si>
  <si>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</si>
  <si>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</si>
  <si>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</si>
  <si>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</si>
  <si>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</si>
  <si>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</si>
  <si>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</si>
  <si>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</si>
  <si>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</si>
  <si>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</si>
  <si>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</si>
  <si>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</si>
  <si>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</si>
  <si>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</si>
  <si>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</si>
  <si>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</si>
  <si>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</si>
  <si>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</si>
  <si>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</si>
  <si>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</si>
  <si>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</si>
  <si>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</si>
  <si>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</si>
  <si>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</si>
  <si>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</si>
  <si>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</si>
  <si>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</si>
  <si>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</si>
  <si>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</si>
  <si>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</si>
  <si>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</si>
  <si>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</si>
  <si>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</si>
  <si>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</si>
  <si>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</si>
  <si>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</si>
  <si>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</si>
  <si>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</si>
  <si>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</si>
  <si>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</si>
  <si>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</si>
  <si>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</si>
  <si>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</si>
  <si>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</si>
  <si>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</si>
  <si>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</si>
  <si>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</si>
  <si>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</si>
  <si>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</si>
  <si>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</si>
  <si>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</si>
  <si>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</si>
  <si>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</si>
  <si>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</si>
  <si>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</si>
  <si>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</si>
  <si>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</si>
  <si>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</si>
  <si>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</si>
  <si>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</si>
  <si>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</si>
  <si>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</si>
  <si>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</si>
  <si>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</si>
  <si>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</si>
  <si>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</si>
  <si>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</si>
  <si>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Смонтировано и оттестировано оборудование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</si>
  <si>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</si>
  <si>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</si>
  <si>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</si>
  <si>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</si>
  <si>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</si>
  <si>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</si>
  <si>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</si>
  <si>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</si>
  <si>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</si>
  <si>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</si>
  <si>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</si>
  <si>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</si>
  <si>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</si>
  <si>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</si>
  <si>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</si>
  <si>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Услуга</t>
  </si>
  <si>
    <t>Продажи, ед/день</t>
  </si>
  <si>
    <t>30 день</t>
  </si>
  <si>
    <t>40 день</t>
  </si>
  <si>
    <t>Прочее</t>
  </si>
  <si>
    <t>Выручка от продаж</t>
  </si>
  <si>
    <t>Себестоимость продаж</t>
  </si>
  <si>
    <t>Прочие расходы (в т.ч. Реклама)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</si>
  <si>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</si>
  <si>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</si>
  <si>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</si>
  <si>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</si>
  <si>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Репетиторство по предметам школьной программы</t>
  </si>
  <si>
    <t>Гибкий график, онлайн/офлайн, малые группы</t>
  </si>
  <si>
    <t>Индивидуальные занятия</t>
  </si>
  <si>
    <t>Групповые занятия (3-5 чел)</t>
  </si>
  <si>
    <t>Репетиторство по школьным предметам</t>
  </si>
  <si>
    <t>Индивидуальные занятия, ед</t>
  </si>
  <si>
    <t>Групповые занятия (3-5 чел), ед</t>
  </si>
  <si>
    <t>Ноутбук с веб-камерой</t>
  </si>
  <si>
    <t>Принтер</t>
  </si>
  <si>
    <t>Практикумы, методические материалы и т.д.</t>
  </si>
  <si>
    <t>Канцелярия</t>
  </si>
  <si>
    <t>https://market.yandex.ru/card/noutbuk-asus-vivobook-17-x1704va-au639-1920x1080-intel-core-i3-1315u-8-gb512-gb-bez-os-quiet-blue/103823223730?do-waremd5=BgPK4XYC-7B2KpmQ_UvQ5Q&amp;cpc=7eHWy66N_nAOka5PDs0_vtCNlWZnhV79BqmCtf-Yye22BYAsOOCJSizhWtlEAry_qiKAQ-FXGTo55qyoyu9WjHGtslzgzspSNJ4Gqz8evu1JAy8UCOgY7_LWzeVzA6vvw0tfyIWHbuBeAKSnSa4LEGFkCAU59tN0EHbEKGQC2BgBUPzcM9068vu5061-dZX8Zn-gNjQ_U0r1v47kKHIo_dULhgv9ZkfRSWZJc1d8-sHCoHiKqlGcEzjzj4ePXmKIexF3NRfYajX6I901XCMb0LrX-4SixcdThI9Y2lOrsoTTFGV185b4-py5fpm6QRaEC5GXHcZvtxnMaWkeH4IcyaufDrhjrET6mnH-wwnlbjj3YTgWjs6YlA43vdDraWS6wdqaUuR9VNCC6Z-J_7KI_JPyhYfsS-CjtrZgoNjZPmDAvkb8ZXvCD_qpP5MvYNmHYLwlwTFRq4xYLnvagqVKOKpmCgJnJ4E700vl4IxKNhyBCJzGwzO6iTKCWD_IgN_MZNuuY2ZiLQlxzFTNptTaiOUwneUBoqmqT46vL79TI15DErGbnMuEwhRJuIvCBR1_omXtEs45XcSrorntI6EdlTKXhmhDmGw9Y34ux-cgXlJ_wKrw7PNEpfZiiQf6dvYo4CXNxejbfh2b8ijxU2js695eEYDHEcHnHPbxZSxnPM5OQBRvtaawQm273mBe5N0TtVsiWfXa6o4%2C&amp;nid=26895412&amp;ogV=-11</t>
  </si>
  <si>
    <t>Ноутбук Asus Vivobook 17 X1704VA-AU639</t>
  </si>
  <si>
    <t>https://market.yandex.ru/card/doska-magnitno-markernaya-attache-100kh150-sm-lakovoye-pokrytiye-economy-ultra/102241012389?do-waremd5=6Ck8Kl-KPOPwuL7MKg3NOA&amp;sponsored=1&amp;cpc=hTSYxYRjWnSh8bPTVsfnqm4oWOtdXSZ1k8Q0-wPbMuFPBsdb9_XOqMSw5YXoPBFwkDZiBe9sdW0xkhvxkbIEVTw0AClKRGZYOcokkhJqo4abVNkwcEBDmmVlKyLJwHY_hyHnwoQzGiV_x8Ke089rWg1cI_pGo7ySrZd55tHyE6eW0b3J0KGWiTY_0s5WgdtoxJk_EfP8ARTy6v_4umP4_hFolxPOTYD49CHZx0ptzYHF76ZGUYcMiJBIJTwjarL2aDzrTAr89i0h2G60w-UHjG9vSY-nDOHzx2wmnqVdavoOJP22WQD2JKsQ5EwBPP3bB9CiNnAii6b8oE_yE_XeTo8iChAAeskyca8gfiJL6Fp9xZwhDrMTvfa3euyMzDiWpjl8UwV9boCkvlxJu1XiPrUHbKGROcMThYt7C1cf_NQdw1YOWVqjOKNiYOFmNQJhBGyt-_7N0Yln6Gzy72BgGRWi8RUQHjRc-ier0553X09K4wkCnAMtjeID9Lr1G-sPcj_5jgTm0OOSBTB7TWJ-LzpzOsQW4KXsueOrZMDgPJ10sAlgBa-RH2obZcmDj4Cj_p-MKojWuIFKhnOA9lLwZ2vRetn5GHwF61HCNS-c76N71J95GY9OYVCaBlaN_kb2MpQ0dPF_mSblL9JSZrB13_VJ19x43RIY7zK6YL3h8KE1rqAmJqlt8P11_K3p_0OXh0atwFgwCtc%2C&amp;nid=63572846&amp;ogV=-11</t>
  </si>
  <si>
    <t>Реклама</t>
  </si>
  <si>
    <t>Принтер лазерный Pantum P2207 черно-белая печать, A4, 1200 x 1200 dpi, цвет черный</t>
  </si>
  <si>
    <t>https://market.yandex.ru/card/printer-lazernyy-pantum-p2207-cherno-belaya-pechat-a4-tsvet-chernyy/102209253462?do-waremd5=ZjKTFYh1erdc02mQQrXl1A&amp;sponsored=1&amp;cpc=wDWEC7cbwpGC_sQqq6-UphQJeveLc0JdZyk6m0GhmiYb-6lthhuFmVIDq6AckeHIa8BNuk-sdIYCPtWHTL21sz6wuSfCa3JzwrvUwgCutUHz0tiq1TUGNKMITQwAT6mXYAUYMLXTC_y-MxtzzE3hu-a1RhfEVvXe1MZEj87Pf576G2wryqxeeb3-S4EYnNp2jT7z7PQo4R5tPGCn8ql0lElBSv7s6vjRyVUNP75VlvIM0oJKVK0SUYQG5DQJJdcAa73Wxu5RES2VHACnLhE9Uys21YfWCqWYuVaGrgpDS4JgDznozJWd21duiBkQr0Q90dj4tjU7IZJOeLfRR9fgl9Rw6_bzTWAVqDJ80LcDDdBE4rHQS-LZ76uN8ug44f7gI3P8vofwIcjCLg-5MuWou7P6RhxO63cFYX0bH-HKwpVf2wKvs6n7_TKrE3_K1HPlG2uL6Ir4XXhFFFFKmwV1OEkhKyoccAREGiyyJcTD4ZFaAn7eEoC7CZsrFPYJ_5IRGVmTyIzioRdgi_LdiMShByldWW5UJKUqdbgApEx41wV4cteVssWyb02TljJCUX2Xsf_MMXColjviu6R3DIGHnVATguNNf7_cCPbP0vKX78y_CUhBhCt5szPj79SPr125_xNL3Jnn-fW_PSvHzcDDwczhG-rX5wF0cZliJx30_gLJ7iklDQkac26BFMYmJkHS353itppPwXo6V0EJJuq_pX8X73UX4xIXcxRXzHInhEJdVseZIxljn-S7cOPbJdd7YyfEpEJTCgLfWqRCHryB9PHuNOXn_WN6eyW9L8hq-h8%2C&amp;nid=70064209&amp;ogV=-11</t>
  </si>
  <si>
    <t>Фонд оплаты труда</t>
  </si>
  <si>
    <t>Бухгалтер (аутсорс)</t>
  </si>
  <si>
    <t>Оплата преподавателю, руб</t>
  </si>
  <si>
    <t>Технические расходы, руб</t>
  </si>
  <si>
    <t>Учебные материалы, руб</t>
  </si>
  <si>
    <t>Доска, столы, стулья</t>
  </si>
  <si>
    <t>Регистрация и закупка</t>
  </si>
  <si>
    <t>10 день</t>
  </si>
  <si>
    <t>Методическая подготовка</t>
  </si>
  <si>
    <t xml:space="preserve"> Цифровая инфраструктура</t>
  </si>
  <si>
    <t>Обучение преподавателей</t>
  </si>
  <si>
    <t xml:space="preserve">Пробный запуск и маркетинг </t>
  </si>
  <si>
    <t xml:space="preserve"> Коммерческий старт</t>
  </si>
  <si>
    <t xml:space="preserve">5 день </t>
  </si>
  <si>
    <t>15 день</t>
  </si>
  <si>
    <t>Готовы учебные программы по основным предметам</t>
  </si>
  <si>
    <t>18 день</t>
  </si>
  <si>
    <t>Сайт и соцсети созданы, настроена онлайн-запись</t>
  </si>
  <si>
    <t>ИП оформлено, оборудование (3 ноутбука, ПО) закуплено, найдено помещение</t>
  </si>
  <si>
    <t>3 преподавателя найдены и обучены работе в онлайн-формате</t>
  </si>
  <si>
    <t>12 день</t>
  </si>
  <si>
    <t>37 день</t>
  </si>
  <si>
    <t xml:space="preserve">Начало платных занятий, первые клиенты
</t>
  </si>
  <si>
    <t>Основной фокус инвестиций — создание качественной технической базы и привлечение первых учеников.
Стоимость аренды помещение площадью 30 кв.м. составляет 25 000 рублей в месяц.</t>
  </si>
  <si>
    <t>Проект предусматривает организацию репетиторского центра для школьников 5-9 классов. 
Основные форматы занятий:
- индивидуальные занятия (онлайн и офлайн): для точечной работы над пробелами и личными целями ученика;
- групповые занятия (до 5 человек, онлайн и офлайн): для подготовки к экзаменам, углубленного изучения предмета в мини-группах и более доступной стоимости.
Целевая аудитория и их ключевые потребности:
- Родители учащихся 5-9 классов: устранение пробелов в знаниях, системное повышение успеваемости, профессиональная диагностика текущего уровня, развитие навыков самостоятельной работы и повышение учебной мотивации ребенка.
- Старшеклассники: углубленная подготовка к предметным олимпиадам, изучение школьной программы на продвинутом уровне, специализированные курсы для подготовки к ОГЭ, освоение олимпиадных задач и нестандартных подходов к решению.
На начальном этапе планируется организация работы центра силами предпринимателя-методиста и привлеченных преподавателей на частичную занятость с поэтапным увеличением нагрузки по мере роста клиентской базы.
Помещение 30 м², аренда.</t>
  </si>
  <si>
    <t>Учитывая специфику рынка образовательных услуг в Ленинградской области, выбрана стратегия дифференциации с фокусом на персонализированном подходе. В отличие от крупных онлайн-школ с массовым конвейерным обучением, делаем акцент на:
- индивидуальные программы для каждого ученика;
- регулярную обратную связь родителям;
- мониторинг прогресса и адаптацию методов обучения;
- три преподавателя: алгебра/геометрия, русский, история;
- разработка и лицензирование образовательных программ для всех целевых групп;
- гибкий график, учитывающий загруженность школьника.
Маркетинговая стратегия:
- распространение рекламных материалов через сетевые ресурсы, включая социальные сети, а также с помощью своего собственного интернет-сайта;
- реклама услуг центра путем размещения материалов в печатных и электронных СМИ города или поселения.
Кроме этих основных рекламных методов также предполагается участие центра в различных городских или региональных выставках — ярмарках вакансий учебных мест, а также в различных тематических образовательных конференциях.</t>
  </si>
  <si>
    <t>Для организации онлайн/офлайн-репетиторского центра необходимо полностью дистанционное техническое оснащение трёх преподавателей и офиса. Общий объём инвестиций составляет 275 000 рублей, которые распределяются на закупку 3 ноутбуков с веб-камерами, интерактивных досок, принтера, комплекта лицензионного программного обеспечения, методических материалов, канцелярии и запуск рекламной кампании. 
Параллельное выполнение задач позволяет начать коммерческую деятельность в течение 1 месяца, а первые доходы ожидаются в течение первого месяца работы.</t>
  </si>
  <si>
    <t>В Ленинградской области более 200 тыс. школьников. Около 30% пользуются услугами репетиторов. Средняя цена: 800-1500 руб./час (индивидуально), 400-700 руб./час (группа). Конкуренция: частные репетиторы, онлайн-школы (Skyeng, TutorOnline). Преимущество: локальный фокус, гибкость, персонализированный подход.
Заказчиками услуг являются физические лица, дети которых учатся в старших классах школы. Основная цель предоставляемых услуг — действенная помощь обучающимся. Это не только подготовка к сдаче ЕГЭ, ОГЭ, ВПР и прочих вступительных экзаменов, но и получение знаний, которые будут полезны на всем протяжении учебы (и в последующей работе).
Как сообщает пресс-служба Авито Работа, Авито Услуги и Enjoy Camp, аналитики изучили вакансии с января по август 2025 года и обнаружили, что по стране количество предложений для репетиторов английского выросло на 24% по сравнению с аналогичным периодом 2024 года. 
8430 общее число запросов «репетитор» за 16.12.2025 – 14.01.2026 в Ленинградской области по данным Яндекс Вордстат.
Степень конкуренции на рынке репетиторских услуг довольно высока. Нередко вузы специально создают подобные учреждения с тем, чтобы абитуриенты в дальнейшем поступали именно в их ВУЗы.
Динамика рынка репетиторских услуг. Только с начала 2000 г. рынок вырос со 150 млн. долларов до 2 млрд. долларов, показав темпы роста примерно 20% в год. Как считают специалисты «Центра экономики непрерывного образования» Института прикладных экономических исследований РАНХиГС каждый год рынок репетиторства прибавляет 3–5%. Похожие оценки предлагает Edumarket.digital в «Исследовании российского рынка онлайн-образования и образовательных технологий».</t>
  </si>
  <si>
    <t>Прогноз основан на оптимальной загрузке преподавателей с учётом рыночной сезонности и реалистичных возможностей продаж.
Полученные цифры проверены на реалистичность: в высокий сезон на одного преподавателя приходится 96-100 занятий в месяц, что соответствует 4-5 занятиям в день. Сезонный разрыв в 2,7 раза между активными и летними месяцами соответствует observed отраслевой динамике. Прогнозируемые данные преведены в усредненном варианте.</t>
  </si>
  <si>
    <t>Лицензионное ПО и гарнитура (антивирус, офисный пакет, графический редактор)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</si>
</sst>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7" xfId="0" applyFont="1" applyFill="1" applyBorder="1" applyAlignment="1" applyProtection="1">
      <alignment horizontal="center" vertical="center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164" fontId="2" fillId="2" borderId="30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6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8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0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3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6" xfId="0" applyFont="1" applyFill="1" applyBorder="1" applyAlignment="1" applyProtection="1">
      <alignment horizontal="center" vertical="center" wrapText="1"/>
      <protection hidden="1"/>
    </xf>
    <xf numFmtId="0" fontId="1" fillId="4" borderId="27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2" borderId="29" xfId="0" applyFont="1" applyFill="1" applyBorder="1" applyAlignment="1" applyProtection="1">
      <alignment vertical="center" wrapText="1"/>
      <protection hidden="1"/>
    </xf>
    <xf numFmtId="0" fontId="0" fillId="0" borderId="30" xfId="0" applyBorder="1" applyAlignment="1" applyProtection="1">
      <alignment vertical="center" wrapText="1"/>
      <protection hidden="1"/>
    </xf>
    <xf numFmtId="0" fontId="3" fillId="4" borderId="35" xfId="0" applyFont="1" applyFill="1" applyBorder="1" applyAlignment="1" applyProtection="1">
      <alignment vertical="center" wrapText="1"/>
      <protection hidden="1"/>
    </xf>
    <xf numFmtId="0" fontId="1" fillId="4" borderId="36" xfId="0" applyFont="1" applyFill="1" applyBorder="1" applyAlignment="1" applyProtection="1">
      <alignment vertical="center" wrapText="1"/>
      <protection hidden="1"/>
    </xf>
    <xf numFmtId="0" fontId="2" fillId="2" borderId="32" xfId="0" applyFont="1" applyFill="1" applyBorder="1" applyAlignment="1" applyProtection="1">
      <alignment vertical="center" wrapText="1"/>
      <protection hidden="1"/>
    </xf>
    <xf numFmtId="0" fontId="0" fillId="0" borderId="33" xfId="0" applyBorder="1" applyAlignment="1" applyProtection="1">
      <alignment vertical="center" wrapText="1"/>
      <protection hidden="1"/>
    </xf>
    <xf numFmtId="0" fontId="0" fillId="0" borderId="34" xfId="0" applyBorder="1" applyAlignment="1" applyProtection="1">
      <alignment vertical="center" wrapText="1"/>
      <protection hidden="1"/>
    </xf>
    <xf numFmtId="0" fontId="3" fillId="4" borderId="26" xfId="0" applyFont="1" applyFill="1" applyBorder="1" applyAlignment="1" applyProtection="1">
      <alignment vertical="center" wrapText="1"/>
      <protection hidden="1"/>
    </xf>
    <xf numFmtId="0" fontId="1" fillId="4" borderId="27" xfId="0" applyFont="1" applyFill="1" applyBorder="1" applyAlignment="1" applyProtection="1">
      <alignment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17" xfId="0" applyFont="1" applyFill="1" applyBorder="1" applyAlignment="1" applyProtection="1">
      <alignment horizontal="left" vertical="center" wrapText="1"/>
      <protection hidden="1"/>
    </xf>
    <xf numFmtId="0" fontId="2" fillId="2" borderId="15" xfId="0" applyFont="1" applyFill="1" applyBorder="1" applyAlignment="1" applyProtection="1">
      <alignment horizontal="left" vertical="center" wrapText="1"/>
      <protection hidden="1"/>
    </xf>
    <xf numFmtId="0" fontId="2" fillId="2" borderId="16" xfId="0" applyFont="1" applyFill="1" applyBorder="1" applyAlignment="1" applyProtection="1">
      <alignment horizontal="left" vertical="center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6" xfId="0" applyFill="1" applyBorder="1" applyAlignment="1" applyProtection="1">
      <alignment horizontal="center" vertical="center" wrapText="1"/>
      <protection locked="0"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2" fillId="5" borderId="16" xfId="0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37" xfId="0" applyBorder="1" applyAlignment="1" applyProtection="1">
      <alignment vertical="center" wrapText="1"/>
      <protection hidden="1"/>
    </xf>
    <xf numFmtId="0" fontId="3" fillId="5" borderId="3" xfId="0" applyFont="1" applyFill="1" applyBorder="1" applyAlignment="1" applyProtection="1">
      <alignment horizontal="center" vertical="center" wrapText="1"/>
      <protection locked="0" hidden="1"/>
    </xf>
    <xf numFmtId="0" fontId="3" fillId="5" borderId="4" xfId="0" applyFont="1" applyFill="1" applyBorder="1" applyAlignment="1" applyProtection="1">
      <alignment horizontal="center" vertical="center" wrapText="1"/>
      <protection locked="0" hidden="1"/>
    </xf>
    <xf numFmtId="0" fontId="1" fillId="5" borderId="4" xfId="0" applyFont="1" applyFill="1" applyBorder="1" applyAlignment="1" applyProtection="1">
      <alignment horizontal="center" vertical="center" wrapText="1"/>
      <protection locked="0" hidden="1"/>
    </xf>
    <xf numFmtId="0" fontId="1" fillId="5" borderId="5" xfId="0" applyFont="1" applyFill="1" applyBorder="1" applyAlignment="1" applyProtection="1">
      <alignment horizontal="center" vertical="center" wrapText="1"/>
      <protection locked="0" hidden="1"/>
    </xf>
    <xf numFmtId="0" fontId="1" fillId="5" borderId="6" xfId="0" applyFont="1" applyFill="1" applyBorder="1" applyAlignment="1" applyProtection="1">
      <alignment horizontal="center" vertical="center" wrapText="1"/>
      <protection locked="0" hidden="1"/>
    </xf>
    <xf numFmtId="0" fontId="1" fillId="5" borderId="7" xfId="0" applyFont="1" applyFill="1" applyBorder="1" applyAlignment="1" applyProtection="1">
      <alignment horizontal="center" vertical="center" wrapText="1"/>
      <protection locked="0" hidden="1"/>
    </xf>
    <xf numFmtId="0" fontId="1" fillId="5" borderId="8" xfId="0" applyFont="1" applyFill="1" applyBorder="1" applyAlignment="1" applyProtection="1">
      <alignment horizontal="center" vertical="center" wrapText="1"/>
      <protection locked="0"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2" fillId="5" borderId="15" xfId="0" applyFont="1" applyFill="1" applyBorder="1" applyAlignment="1" applyProtection="1">
      <alignment vertical="center" wrapText="1"/>
      <protection locked="0" hidden="1"/>
    </xf>
    <xf numFmtId="0" fontId="2" fillId="5" borderId="16" xfId="0" applyFont="1" applyFill="1" applyBorder="1" applyAlignment="1" applyProtection="1">
      <alignment vertical="center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6" xfId="0" applyFill="1" applyBorder="1" applyAlignment="1" applyProtection="1">
      <alignment vertical="top" wrapText="1"/>
      <protection locked="0" hidden="1"/>
    </xf>
    <xf numFmtId="0" fontId="0" fillId="5" borderId="7" xfId="0" applyFill="1" applyBorder="1" applyAlignment="1" applyProtection="1">
      <alignment vertical="top" wrapText="1"/>
      <protection locked="0" hidden="1"/>
    </xf>
    <xf numFmtId="0" fontId="0" fillId="5" borderId="8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9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10" fillId="5" borderId="24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5" xfId="0" applyFill="1" applyBorder="1" applyAlignment="1" applyProtection="1">
      <alignment vertical="top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vertical="center" wrapText="1"/>
    </xf>
    <xf numFmtId="0" fontId="2" fillId="5" borderId="14" xfId="0" applyFont="1" applyFill="1" applyBorder="1" applyAlignment="1" applyProtection="1">
      <alignment vertical="center" wrapText="1"/>
      <protection locked="0" hidden="1"/>
    </xf>
    <xf numFmtId="0" fontId="3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horizontal="center" vertical="center" wrapText="1"/>
    </xf>
    <xf numFmtId="3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3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10" fillId="5" borderId="3" xfId="0" applyFont="1" applyFill="1" applyBorder="1" applyAlignment="1" applyProtection="1">
      <alignment vertical="top" wrapText="1"/>
      <protection locked="0" hidden="1"/>
    </xf>
    <xf numFmtId="0" fontId="7" fillId="5" borderId="4" xfId="0" applyFont="1" applyFill="1" applyBorder="1" applyAlignment="1" applyProtection="1">
      <alignment vertical="top" wrapText="1"/>
      <protection locked="0" hidden="1"/>
    </xf>
    <xf numFmtId="0" fontId="7" fillId="5" borderId="5" xfId="0" applyFont="1" applyFill="1" applyBorder="1" applyAlignment="1" applyProtection="1">
      <alignment vertical="top" wrapText="1"/>
      <protection locked="0" hidden="1"/>
    </xf>
    <xf numFmtId="0" fontId="8" fillId="5" borderId="13" xfId="0" applyFont="1" applyFill="1" applyBorder="1" applyAlignment="1" applyProtection="1">
      <alignment vertical="top" wrapText="1"/>
      <protection locked="0" hidden="1"/>
    </xf>
    <xf numFmtId="0" fontId="7" fillId="5" borderId="0" xfId="0" applyFont="1" applyFill="1" applyAlignment="1" applyProtection="1">
      <alignment vertical="top" wrapText="1"/>
      <protection locked="0" hidden="1"/>
    </xf>
    <xf numFmtId="0" fontId="7" fillId="5" borderId="9" xfId="0" applyFont="1" applyFill="1" applyBorder="1" applyAlignment="1" applyProtection="1">
      <alignment vertical="top" wrapText="1"/>
      <protection locked="0" hidden="1"/>
    </xf>
    <xf numFmtId="0" fontId="7" fillId="5" borderId="13" xfId="0" applyFont="1" applyFill="1" applyBorder="1" applyAlignment="1" applyProtection="1">
      <alignment vertical="top" wrapText="1"/>
      <protection locked="0" hidden="1"/>
    </xf>
    <xf numFmtId="0" fontId="7" fillId="5" borderId="13" xfId="0" applyFont="1" applyFill="1" applyBorder="1" applyAlignment="1" applyProtection="1">
      <alignment wrapText="1"/>
      <protection locked="0" hidden="1"/>
    </xf>
    <xf numFmtId="0" fontId="7" fillId="5" borderId="0" xfId="0" applyFont="1" applyFill="1" applyAlignment="1" applyProtection="1">
      <alignment wrapText="1"/>
      <protection locked="0" hidden="1"/>
    </xf>
    <xf numFmtId="0" fontId="7" fillId="5" borderId="9" xfId="0" applyFont="1" applyFill="1" applyBorder="1" applyAlignment="1" applyProtection="1">
      <alignment wrapText="1"/>
      <protection locked="0"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78"/>
  <sheetViews>
    <sheetView tabSelected="1" topLeftCell="A222" zoomScale="90" zoomScaleNormal="90" workbookViewId="0">
      <selection activeCell="A269" sqref="A269:G270"/>
    </sheetView>
  </sheetViews>
  <sheetFormatPr defaultRowHeight="15.75" x14ac:dyDescent="0.25"/>
  <cols>
    <col min="1" max="2" width="9.140625" style="7"/>
    <col min="3" max="3" width="20.28515625" style="7" customWidth="1"/>
    <col min="4" max="15" width="9.140625" style="7"/>
    <col min="16" max="16384" width="9.140625" style="1"/>
  </cols>
  <sheetData>
    <row r="1" spans="1:15" x14ac:dyDescent="0.25">
      <c r="A1" s="146" t="s">
        <v>0</v>
      </c>
      <c r="B1" s="147"/>
      <c r="C1" s="147"/>
      <c r="D1" s="147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9"/>
    </row>
    <row r="2" spans="1:15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2"/>
    </row>
    <row r="3" spans="1:15" x14ac:dyDescent="0.25">
      <c r="A3" s="6"/>
      <c r="I3" s="153" t="s">
        <v>1</v>
      </c>
      <c r="J3" s="153"/>
      <c r="K3" s="153"/>
      <c r="L3" s="153"/>
      <c r="M3" s="154"/>
      <c r="N3" s="154"/>
      <c r="O3" s="155"/>
    </row>
    <row r="4" spans="1:15" x14ac:dyDescent="0.25">
      <c r="A4" s="6"/>
      <c r="O4" s="8"/>
    </row>
    <row r="5" spans="1:15" x14ac:dyDescent="0.25">
      <c r="A5" s="6"/>
      <c r="I5" s="159"/>
      <c r="J5" s="159"/>
      <c r="K5" s="159"/>
      <c r="L5" s="159"/>
      <c r="M5" s="160"/>
      <c r="N5" s="160"/>
      <c r="O5" s="161"/>
    </row>
    <row r="6" spans="1:15" x14ac:dyDescent="0.25">
      <c r="A6" s="6"/>
      <c r="I6" s="156" t="s">
        <v>2</v>
      </c>
      <c r="J6" s="156"/>
      <c r="K6" s="156"/>
      <c r="L6" s="156"/>
      <c r="M6" s="157"/>
      <c r="N6" s="157"/>
      <c r="O6" s="158"/>
    </row>
    <row r="7" spans="1:15" x14ac:dyDescent="0.25">
      <c r="A7" s="6"/>
      <c r="O7" s="8"/>
    </row>
    <row r="8" spans="1:15" ht="20.25" x14ac:dyDescent="0.25">
      <c r="A8" s="139" t="s">
        <v>19</v>
      </c>
      <c r="B8" s="140"/>
      <c r="C8" s="140"/>
      <c r="D8" s="140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2"/>
    </row>
    <row r="9" spans="1:15" x14ac:dyDescent="0.25">
      <c r="A9" s="143" t="str">
        <f>CONCATENATE("""",I50,"""")</f>
        <v>"Репетиторство по предметам школьной программы"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5"/>
    </row>
    <row r="10" spans="1:15" x14ac:dyDescent="0.25">
      <c r="A10" s="143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5"/>
    </row>
    <row r="11" spans="1:15" ht="16.5" thickBot="1" x14ac:dyDescent="0.3">
      <c r="A11" s="143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1:15" ht="16.5" thickBot="1" x14ac:dyDescent="0.3">
      <c r="A12" s="78" t="s">
        <v>13</v>
      </c>
      <c r="B12" s="79"/>
      <c r="C12" s="79"/>
      <c r="D12" s="79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1"/>
    </row>
    <row r="13" spans="1:15" ht="16.5" thickBot="1" x14ac:dyDescent="0.3">
      <c r="A13" s="6"/>
      <c r="O13" s="8"/>
    </row>
    <row r="14" spans="1:15" x14ac:dyDescent="0.25">
      <c r="A14" s="37" t="s">
        <v>3</v>
      </c>
      <c r="B14" s="38"/>
      <c r="C14" s="38"/>
      <c r="D14" s="38"/>
      <c r="E14" s="39"/>
      <c r="F14" s="39"/>
      <c r="G14" s="39"/>
      <c r="I14" s="132"/>
      <c r="J14" s="133"/>
      <c r="K14" s="133"/>
      <c r="L14" s="133"/>
      <c r="M14" s="134"/>
      <c r="N14" s="134"/>
      <c r="O14" s="135"/>
    </row>
    <row r="15" spans="1:15" ht="16.5" thickBot="1" x14ac:dyDescent="0.3">
      <c r="A15" s="49"/>
      <c r="B15" s="39"/>
      <c r="C15" s="39"/>
      <c r="D15" s="39"/>
      <c r="E15" s="39"/>
      <c r="F15" s="39"/>
      <c r="G15" s="39"/>
      <c r="I15" s="136"/>
      <c r="J15" s="137"/>
      <c r="K15" s="137"/>
      <c r="L15" s="137"/>
      <c r="M15" s="137"/>
      <c r="N15" s="137"/>
      <c r="O15" s="138"/>
    </row>
    <row r="16" spans="1:15" ht="16.5" thickBot="1" x14ac:dyDescent="0.3">
      <c r="A16" s="6"/>
      <c r="O16" s="8"/>
    </row>
    <row r="17" spans="1:15" x14ac:dyDescent="0.25">
      <c r="A17" s="37" t="s">
        <v>4</v>
      </c>
      <c r="B17" s="38"/>
      <c r="C17" s="38"/>
      <c r="D17" s="38"/>
      <c r="E17" s="39"/>
      <c r="F17" s="39"/>
      <c r="G17" s="39"/>
      <c r="I17" s="132"/>
      <c r="J17" s="133"/>
      <c r="K17" s="133"/>
      <c r="L17" s="133"/>
      <c r="M17" s="134"/>
      <c r="N17" s="134"/>
      <c r="O17" s="135"/>
    </row>
    <row r="18" spans="1:15" ht="16.5" thickBot="1" x14ac:dyDescent="0.3">
      <c r="A18" s="49"/>
      <c r="B18" s="39"/>
      <c r="C18" s="39"/>
      <c r="D18" s="39"/>
      <c r="E18" s="39"/>
      <c r="F18" s="39"/>
      <c r="G18" s="39"/>
      <c r="I18" s="136"/>
      <c r="J18" s="137"/>
      <c r="K18" s="137"/>
      <c r="L18" s="137"/>
      <c r="M18" s="137"/>
      <c r="N18" s="137"/>
      <c r="O18" s="138"/>
    </row>
    <row r="19" spans="1:15" ht="16.5" thickBot="1" x14ac:dyDescent="0.3">
      <c r="A19" s="6"/>
      <c r="O19" s="8"/>
    </row>
    <row r="20" spans="1:15" x14ac:dyDescent="0.25">
      <c r="A20" s="37" t="s">
        <v>6</v>
      </c>
      <c r="B20" s="38"/>
      <c r="C20" s="38"/>
      <c r="D20" s="38"/>
      <c r="E20" s="39"/>
      <c r="F20" s="39"/>
      <c r="G20" s="39"/>
      <c r="I20" s="132"/>
      <c r="J20" s="133"/>
      <c r="K20" s="133"/>
      <c r="L20" s="133"/>
      <c r="M20" s="134"/>
      <c r="N20" s="134"/>
      <c r="O20" s="135"/>
    </row>
    <row r="21" spans="1:15" ht="16.5" thickBot="1" x14ac:dyDescent="0.3">
      <c r="A21" s="49"/>
      <c r="B21" s="39"/>
      <c r="C21" s="39"/>
      <c r="D21" s="39"/>
      <c r="E21" s="39"/>
      <c r="F21" s="39"/>
      <c r="G21" s="39"/>
      <c r="I21" s="136"/>
      <c r="J21" s="137"/>
      <c r="K21" s="137"/>
      <c r="L21" s="137"/>
      <c r="M21" s="137"/>
      <c r="N21" s="137"/>
      <c r="O21" s="138"/>
    </row>
    <row r="22" spans="1:15" ht="16.5" thickBot="1" x14ac:dyDescent="0.3">
      <c r="A22" s="6"/>
      <c r="O22" s="8"/>
    </row>
    <row r="23" spans="1:15" x14ac:dyDescent="0.25">
      <c r="A23" s="37" t="s">
        <v>7</v>
      </c>
      <c r="B23" s="38"/>
      <c r="C23" s="38"/>
      <c r="D23" s="38"/>
      <c r="E23" s="39"/>
      <c r="F23" s="39"/>
      <c r="G23" s="39"/>
      <c r="I23" s="132"/>
      <c r="J23" s="133"/>
      <c r="K23" s="133"/>
      <c r="L23" s="133"/>
      <c r="M23" s="134"/>
      <c r="N23" s="134"/>
      <c r="O23" s="135"/>
    </row>
    <row r="24" spans="1:15" ht="16.5" thickBot="1" x14ac:dyDescent="0.3">
      <c r="A24" s="49"/>
      <c r="B24" s="39"/>
      <c r="C24" s="39"/>
      <c r="D24" s="39"/>
      <c r="E24" s="39"/>
      <c r="F24" s="39"/>
      <c r="G24" s="39"/>
      <c r="I24" s="136"/>
      <c r="J24" s="137"/>
      <c r="K24" s="137"/>
      <c r="L24" s="137"/>
      <c r="M24" s="137"/>
      <c r="N24" s="137"/>
      <c r="O24" s="138"/>
    </row>
    <row r="25" spans="1:15" ht="16.5" thickBot="1" x14ac:dyDescent="0.3">
      <c r="A25" s="6"/>
      <c r="O25" s="8"/>
    </row>
    <row r="26" spans="1:15" x14ac:dyDescent="0.25">
      <c r="A26" s="37" t="s">
        <v>8</v>
      </c>
      <c r="B26" s="38"/>
      <c r="C26" s="38"/>
      <c r="D26" s="38"/>
      <c r="E26" s="39"/>
      <c r="F26" s="39"/>
      <c r="G26" s="39"/>
      <c r="I26" s="132"/>
      <c r="J26" s="133"/>
      <c r="K26" s="133"/>
      <c r="L26" s="133"/>
      <c r="M26" s="134"/>
      <c r="N26" s="134"/>
      <c r="O26" s="135"/>
    </row>
    <row r="27" spans="1:15" ht="16.5" thickBot="1" x14ac:dyDescent="0.3">
      <c r="A27" s="49"/>
      <c r="B27" s="39"/>
      <c r="C27" s="39"/>
      <c r="D27" s="39"/>
      <c r="E27" s="39"/>
      <c r="F27" s="39"/>
      <c r="G27" s="39"/>
      <c r="I27" s="136"/>
      <c r="J27" s="137"/>
      <c r="K27" s="137"/>
      <c r="L27" s="137"/>
      <c r="M27" s="137"/>
      <c r="N27" s="137"/>
      <c r="O27" s="138"/>
    </row>
    <row r="28" spans="1:15" ht="16.5" thickBot="1" x14ac:dyDescent="0.3">
      <c r="A28" s="6"/>
      <c r="O28" s="8"/>
    </row>
    <row r="29" spans="1:15" x14ac:dyDescent="0.25">
      <c r="A29" s="37" t="s">
        <v>5</v>
      </c>
      <c r="B29" s="38"/>
      <c r="C29" s="38"/>
      <c r="D29" s="38"/>
      <c r="E29" s="39"/>
      <c r="F29" s="39"/>
      <c r="G29" s="39"/>
      <c r="I29" s="132"/>
      <c r="J29" s="133"/>
      <c r="K29" s="133"/>
      <c r="L29" s="133"/>
      <c r="M29" s="134"/>
      <c r="N29" s="134"/>
      <c r="O29" s="135"/>
    </row>
    <row r="30" spans="1:15" ht="16.5" thickBot="1" x14ac:dyDescent="0.3">
      <c r="A30" s="49"/>
      <c r="B30" s="39"/>
      <c r="C30" s="39"/>
      <c r="D30" s="39"/>
      <c r="E30" s="39"/>
      <c r="F30" s="39"/>
      <c r="G30" s="39"/>
      <c r="I30" s="136"/>
      <c r="J30" s="137"/>
      <c r="K30" s="137"/>
      <c r="L30" s="137"/>
      <c r="M30" s="137"/>
      <c r="N30" s="137"/>
      <c r="O30" s="138"/>
    </row>
    <row r="31" spans="1:15" ht="16.5" thickBot="1" x14ac:dyDescent="0.3">
      <c r="A31" s="6"/>
      <c r="O31" s="8"/>
    </row>
    <row r="32" spans="1:15" x14ac:dyDescent="0.25">
      <c r="A32" s="37" t="s">
        <v>9</v>
      </c>
      <c r="B32" s="38"/>
      <c r="C32" s="38"/>
      <c r="D32" s="38"/>
      <c r="E32" s="39"/>
      <c r="F32" s="39"/>
      <c r="G32" s="39"/>
      <c r="I32" s="132"/>
      <c r="J32" s="133"/>
      <c r="K32" s="133"/>
      <c r="L32" s="133"/>
      <c r="M32" s="134"/>
      <c r="N32" s="134"/>
      <c r="O32" s="135"/>
    </row>
    <row r="33" spans="1:15" ht="16.5" thickBot="1" x14ac:dyDescent="0.3">
      <c r="A33" s="49"/>
      <c r="B33" s="39"/>
      <c r="C33" s="39"/>
      <c r="D33" s="39"/>
      <c r="E33" s="39"/>
      <c r="F33" s="39"/>
      <c r="G33" s="39"/>
      <c r="I33" s="136"/>
      <c r="J33" s="137"/>
      <c r="K33" s="137"/>
      <c r="L33" s="137"/>
      <c r="M33" s="137"/>
      <c r="N33" s="137"/>
      <c r="O33" s="138"/>
    </row>
    <row r="34" spans="1:15" ht="16.5" thickBot="1" x14ac:dyDescent="0.3">
      <c r="A34" s="6"/>
      <c r="O34" s="8"/>
    </row>
    <row r="35" spans="1:15" x14ac:dyDescent="0.25">
      <c r="A35" s="37" t="s">
        <v>10</v>
      </c>
      <c r="B35" s="38"/>
      <c r="C35" s="38"/>
      <c r="D35" s="38"/>
      <c r="E35" s="39"/>
      <c r="F35" s="39"/>
      <c r="G35" s="39"/>
      <c r="I35" s="132"/>
      <c r="J35" s="133"/>
      <c r="K35" s="133"/>
      <c r="L35" s="133"/>
      <c r="M35" s="134"/>
      <c r="N35" s="134"/>
      <c r="O35" s="135"/>
    </row>
    <row r="36" spans="1:15" ht="16.5" thickBot="1" x14ac:dyDescent="0.3">
      <c r="A36" s="49"/>
      <c r="B36" s="39"/>
      <c r="C36" s="39"/>
      <c r="D36" s="39"/>
      <c r="E36" s="39"/>
      <c r="F36" s="39"/>
      <c r="G36" s="39"/>
      <c r="I36" s="136"/>
      <c r="J36" s="137"/>
      <c r="K36" s="137"/>
      <c r="L36" s="137"/>
      <c r="M36" s="137"/>
      <c r="N36" s="137"/>
      <c r="O36" s="138"/>
    </row>
    <row r="37" spans="1:15" ht="16.5" thickBot="1" x14ac:dyDescent="0.3">
      <c r="A37" s="6"/>
      <c r="O37" s="8"/>
    </row>
    <row r="38" spans="1:15" x14ac:dyDescent="0.25">
      <c r="A38" s="37" t="s">
        <v>11</v>
      </c>
      <c r="B38" s="38"/>
      <c r="C38" s="38"/>
      <c r="D38" s="38"/>
      <c r="E38" s="39"/>
      <c r="F38" s="39"/>
      <c r="G38" s="39"/>
      <c r="I38" s="132"/>
      <c r="J38" s="133"/>
      <c r="K38" s="133"/>
      <c r="L38" s="133"/>
      <c r="M38" s="134"/>
      <c r="N38" s="134"/>
      <c r="O38" s="135"/>
    </row>
    <row r="39" spans="1:15" ht="16.5" thickBot="1" x14ac:dyDescent="0.3">
      <c r="A39" s="49"/>
      <c r="B39" s="39"/>
      <c r="C39" s="39"/>
      <c r="D39" s="39"/>
      <c r="E39" s="39"/>
      <c r="F39" s="39"/>
      <c r="G39" s="39"/>
      <c r="I39" s="136"/>
      <c r="J39" s="137"/>
      <c r="K39" s="137"/>
      <c r="L39" s="137"/>
      <c r="M39" s="137"/>
      <c r="N39" s="137"/>
      <c r="O39" s="138"/>
    </row>
    <row r="40" spans="1:15" ht="16.5" thickBot="1" x14ac:dyDescent="0.3">
      <c r="A40" s="6"/>
      <c r="O40" s="8"/>
    </row>
    <row r="41" spans="1:15" ht="15.75" customHeight="1" x14ac:dyDescent="0.25">
      <c r="A41" s="37" t="s">
        <v>12</v>
      </c>
      <c r="B41" s="38"/>
      <c r="C41" s="38"/>
      <c r="D41" s="38"/>
      <c r="E41" s="39"/>
      <c r="F41" s="39"/>
      <c r="G41" s="39"/>
      <c r="I41" s="132"/>
      <c r="J41" s="133"/>
      <c r="K41" s="133"/>
      <c r="L41" s="133"/>
      <c r="M41" s="134"/>
      <c r="N41" s="134"/>
      <c r="O41" s="135"/>
    </row>
    <row r="42" spans="1:15" ht="16.5" thickBot="1" x14ac:dyDescent="0.3">
      <c r="A42" s="49"/>
      <c r="B42" s="39"/>
      <c r="C42" s="39"/>
      <c r="D42" s="39"/>
      <c r="E42" s="39"/>
      <c r="F42" s="39"/>
      <c r="G42" s="39"/>
      <c r="I42" s="136"/>
      <c r="J42" s="137"/>
      <c r="K42" s="137"/>
      <c r="L42" s="137"/>
      <c r="M42" s="137"/>
      <c r="N42" s="137"/>
      <c r="O42" s="138"/>
    </row>
    <row r="43" spans="1:15" ht="16.5" thickBot="1" x14ac:dyDescent="0.3">
      <c r="A43" s="6"/>
      <c r="O43" s="8"/>
    </row>
    <row r="44" spans="1:15" x14ac:dyDescent="0.25">
      <c r="A44" s="37" t="s">
        <v>21</v>
      </c>
      <c r="B44" s="38"/>
      <c r="C44" s="38"/>
      <c r="D44" s="38"/>
      <c r="E44" s="39"/>
      <c r="F44" s="39"/>
      <c r="G44" s="39"/>
      <c r="I44" s="132"/>
      <c r="J44" s="133"/>
      <c r="K44" s="133"/>
      <c r="L44" s="133"/>
      <c r="M44" s="134"/>
      <c r="N44" s="134"/>
      <c r="O44" s="135"/>
    </row>
    <row r="45" spans="1:15" ht="16.5" thickBot="1" x14ac:dyDescent="0.3">
      <c r="A45" s="49"/>
      <c r="B45" s="39"/>
      <c r="C45" s="39"/>
      <c r="D45" s="39"/>
      <c r="E45" s="39"/>
      <c r="F45" s="39"/>
      <c r="G45" s="39"/>
      <c r="I45" s="136"/>
      <c r="J45" s="137"/>
      <c r="K45" s="137"/>
      <c r="L45" s="137"/>
      <c r="M45" s="137"/>
      <c r="N45" s="137"/>
      <c r="O45" s="138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78" t="s">
        <v>14</v>
      </c>
      <c r="B48" s="79"/>
      <c r="C48" s="79"/>
      <c r="D48" s="79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1"/>
    </row>
    <row r="49" spans="1:15" ht="16.5" thickBot="1" x14ac:dyDescent="0.3">
      <c r="A49" s="6"/>
      <c r="O49" s="8"/>
    </row>
    <row r="50" spans="1:15" x14ac:dyDescent="0.25">
      <c r="A50" s="37" t="s">
        <v>15</v>
      </c>
      <c r="B50" s="38"/>
      <c r="C50" s="38"/>
      <c r="D50" s="38"/>
      <c r="E50" s="39"/>
      <c r="F50" s="39"/>
      <c r="G50" s="39"/>
      <c r="I50" s="124" t="s">
        <v>98</v>
      </c>
      <c r="J50" s="125"/>
      <c r="K50" s="125"/>
      <c r="L50" s="125"/>
      <c r="M50" s="126"/>
      <c r="N50" s="126"/>
      <c r="O50" s="127"/>
    </row>
    <row r="51" spans="1:15" ht="16.5" thickBot="1" x14ac:dyDescent="0.3">
      <c r="A51" s="49"/>
      <c r="B51" s="39"/>
      <c r="C51" s="39"/>
      <c r="D51" s="39"/>
      <c r="E51" s="39"/>
      <c r="F51" s="39"/>
      <c r="G51" s="39"/>
      <c r="I51" s="128"/>
      <c r="J51" s="129"/>
      <c r="K51" s="129"/>
      <c r="L51" s="129"/>
      <c r="M51" s="129"/>
      <c r="N51" s="129"/>
      <c r="O51" s="130"/>
    </row>
    <row r="52" spans="1:15" ht="16.5" thickBot="1" x14ac:dyDescent="0.3">
      <c r="A52" s="6"/>
      <c r="O52" s="8"/>
    </row>
    <row r="53" spans="1:15" x14ac:dyDescent="0.25">
      <c r="A53" s="37" t="s">
        <v>16</v>
      </c>
      <c r="B53" s="38"/>
      <c r="C53" s="38"/>
      <c r="D53" s="38"/>
      <c r="E53" s="39"/>
      <c r="F53" s="39"/>
      <c r="G53" s="39"/>
      <c r="I53" s="124" t="s">
        <v>28</v>
      </c>
      <c r="J53" s="125"/>
      <c r="K53" s="125"/>
      <c r="L53" s="125"/>
      <c r="M53" s="126"/>
      <c r="N53" s="126"/>
      <c r="O53" s="127"/>
    </row>
    <row r="54" spans="1:15" ht="16.5" thickBot="1" x14ac:dyDescent="0.3">
      <c r="A54" s="49"/>
      <c r="B54" s="39"/>
      <c r="C54" s="39"/>
      <c r="D54" s="39"/>
      <c r="E54" s="39"/>
      <c r="F54" s="39"/>
      <c r="G54" s="39"/>
      <c r="I54" s="128"/>
      <c r="J54" s="129"/>
      <c r="K54" s="129"/>
      <c r="L54" s="129"/>
      <c r="M54" s="129"/>
      <c r="N54" s="129"/>
      <c r="O54" s="130"/>
    </row>
    <row r="55" spans="1:15" ht="16.5" thickBot="1" x14ac:dyDescent="0.3">
      <c r="A55" s="6"/>
      <c r="O55" s="8"/>
    </row>
    <row r="56" spans="1:15" x14ac:dyDescent="0.25">
      <c r="A56" s="37" t="s">
        <v>17</v>
      </c>
      <c r="B56" s="38"/>
      <c r="C56" s="38"/>
      <c r="D56" s="38"/>
      <c r="E56" s="39"/>
      <c r="F56" s="39"/>
      <c r="G56" s="39"/>
      <c r="I56" s="124" t="s">
        <v>29</v>
      </c>
      <c r="J56" s="125"/>
      <c r="K56" s="125"/>
      <c r="L56" s="125"/>
      <c r="M56" s="126"/>
      <c r="N56" s="126"/>
      <c r="O56" s="127"/>
    </row>
    <row r="57" spans="1:15" ht="16.5" thickBot="1" x14ac:dyDescent="0.3">
      <c r="A57" s="49"/>
      <c r="B57" s="39"/>
      <c r="C57" s="39"/>
      <c r="D57" s="39"/>
      <c r="E57" s="39"/>
      <c r="F57" s="39"/>
      <c r="G57" s="39"/>
      <c r="I57" s="128"/>
      <c r="J57" s="129"/>
      <c r="K57" s="129"/>
      <c r="L57" s="129"/>
      <c r="M57" s="129"/>
      <c r="N57" s="129"/>
      <c r="O57" s="130"/>
    </row>
    <row r="58" spans="1:15" ht="16.5" thickBot="1" x14ac:dyDescent="0.3">
      <c r="A58" s="6"/>
      <c r="O58" s="8"/>
    </row>
    <row r="59" spans="1:15" x14ac:dyDescent="0.25">
      <c r="A59" s="37" t="s">
        <v>18</v>
      </c>
      <c r="B59" s="38"/>
      <c r="C59" s="38"/>
      <c r="D59" s="38"/>
      <c r="E59" s="39"/>
      <c r="F59" s="39"/>
      <c r="G59" s="39"/>
      <c r="I59" s="124" t="s">
        <v>30</v>
      </c>
      <c r="J59" s="125"/>
      <c r="K59" s="125"/>
      <c r="L59" s="125"/>
      <c r="M59" s="126"/>
      <c r="N59" s="126"/>
      <c r="O59" s="127"/>
    </row>
    <row r="60" spans="1:15" ht="16.5" thickBot="1" x14ac:dyDescent="0.3">
      <c r="A60" s="49"/>
      <c r="B60" s="39"/>
      <c r="C60" s="39"/>
      <c r="D60" s="39"/>
      <c r="E60" s="39"/>
      <c r="F60" s="39"/>
      <c r="G60" s="39"/>
      <c r="I60" s="128"/>
      <c r="J60" s="129"/>
      <c r="K60" s="129"/>
      <c r="L60" s="129"/>
      <c r="M60" s="129"/>
      <c r="N60" s="129"/>
      <c r="O60" s="130"/>
    </row>
    <row r="61" spans="1:15" ht="16.5" thickBot="1" x14ac:dyDescent="0.3">
      <c r="A61" s="6"/>
      <c r="O61" s="8"/>
    </row>
    <row r="62" spans="1:15" x14ac:dyDescent="0.25">
      <c r="A62" s="37" t="s">
        <v>20</v>
      </c>
      <c r="B62" s="38"/>
      <c r="C62" s="38"/>
      <c r="D62" s="38"/>
      <c r="E62" s="39"/>
      <c r="F62" s="39"/>
      <c r="G62" s="39"/>
      <c r="I62" s="124" t="s">
        <v>38</v>
      </c>
      <c r="J62" s="125"/>
      <c r="K62" s="125"/>
      <c r="L62" s="125"/>
      <c r="M62" s="126"/>
      <c r="N62" s="126"/>
      <c r="O62" s="127"/>
    </row>
    <row r="63" spans="1:15" ht="16.5" thickBot="1" x14ac:dyDescent="0.3">
      <c r="A63" s="49"/>
      <c r="B63" s="39"/>
      <c r="C63" s="39"/>
      <c r="D63" s="39"/>
      <c r="E63" s="39"/>
      <c r="F63" s="39"/>
      <c r="G63" s="39"/>
      <c r="I63" s="128"/>
      <c r="J63" s="129"/>
      <c r="K63" s="129"/>
      <c r="L63" s="129"/>
      <c r="M63" s="129"/>
      <c r="N63" s="129"/>
      <c r="O63" s="130"/>
    </row>
    <row r="64" spans="1:15" ht="16.5" thickBot="1" x14ac:dyDescent="0.3">
      <c r="A64" s="6"/>
      <c r="O64" s="8"/>
    </row>
    <row r="65" spans="1:15" x14ac:dyDescent="0.25">
      <c r="A65" s="37" t="s">
        <v>22</v>
      </c>
      <c r="B65" s="38"/>
      <c r="C65" s="38"/>
      <c r="D65" s="38"/>
      <c r="E65" s="39"/>
      <c r="F65" s="39"/>
      <c r="G65" s="39"/>
      <c r="I65" s="124" t="s">
        <v>35</v>
      </c>
      <c r="J65" s="125"/>
      <c r="K65" s="125"/>
      <c r="L65" s="125"/>
      <c r="M65" s="126"/>
      <c r="N65" s="126"/>
      <c r="O65" s="127"/>
    </row>
    <row r="66" spans="1:15" ht="16.5" thickBot="1" x14ac:dyDescent="0.3">
      <c r="A66" s="49"/>
      <c r="B66" s="39"/>
      <c r="C66" s="39"/>
      <c r="D66" s="39"/>
      <c r="E66" s="39"/>
      <c r="F66" s="39"/>
      <c r="G66" s="39"/>
      <c r="I66" s="128"/>
      <c r="J66" s="129"/>
      <c r="K66" s="129"/>
      <c r="L66" s="129"/>
      <c r="M66" s="129"/>
      <c r="N66" s="129"/>
      <c r="O66" s="130"/>
    </row>
    <row r="67" spans="1:15" ht="16.5" thickBot="1" x14ac:dyDescent="0.3">
      <c r="A67" s="6"/>
      <c r="O67" s="8"/>
    </row>
    <row r="68" spans="1:15" x14ac:dyDescent="0.25">
      <c r="A68" s="37" t="s">
        <v>23</v>
      </c>
      <c r="B68" s="38"/>
      <c r="C68" s="38"/>
      <c r="D68" s="38"/>
      <c r="E68" s="39"/>
      <c r="F68" s="39"/>
      <c r="G68" s="39"/>
      <c r="I68" s="124" t="s">
        <v>102</v>
      </c>
      <c r="J68" s="125"/>
      <c r="K68" s="125"/>
      <c r="L68" s="125"/>
      <c r="M68" s="126"/>
      <c r="N68" s="126"/>
      <c r="O68" s="127"/>
    </row>
    <row r="69" spans="1:15" ht="16.5" thickBot="1" x14ac:dyDescent="0.3">
      <c r="A69" s="49"/>
      <c r="B69" s="39"/>
      <c r="C69" s="39"/>
      <c r="D69" s="39"/>
      <c r="E69" s="39"/>
      <c r="F69" s="39"/>
      <c r="G69" s="39"/>
      <c r="I69" s="128"/>
      <c r="J69" s="129"/>
      <c r="K69" s="129"/>
      <c r="L69" s="129"/>
      <c r="M69" s="129"/>
      <c r="N69" s="129"/>
      <c r="O69" s="130"/>
    </row>
    <row r="70" spans="1:15" ht="16.5" thickBot="1" x14ac:dyDescent="0.3">
      <c r="A70" s="6"/>
      <c r="O70" s="8"/>
    </row>
    <row r="71" spans="1:15" x14ac:dyDescent="0.25">
      <c r="A71" s="37" t="s">
        <v>26</v>
      </c>
      <c r="B71" s="38"/>
      <c r="C71" s="38"/>
      <c r="D71" s="38"/>
      <c r="E71" s="39"/>
      <c r="F71" s="39"/>
      <c r="G71" s="39"/>
      <c r="I71" s="124" t="s">
        <v>99</v>
      </c>
      <c r="J71" s="125"/>
      <c r="K71" s="125"/>
      <c r="L71" s="125"/>
      <c r="M71" s="126"/>
      <c r="N71" s="126"/>
      <c r="O71" s="127"/>
    </row>
    <row r="72" spans="1:15" ht="16.5" thickBot="1" x14ac:dyDescent="0.3">
      <c r="A72" s="49"/>
      <c r="B72" s="39"/>
      <c r="C72" s="39"/>
      <c r="D72" s="39"/>
      <c r="E72" s="39"/>
      <c r="F72" s="39"/>
      <c r="G72" s="39"/>
      <c r="I72" s="128"/>
      <c r="J72" s="129"/>
      <c r="K72" s="129"/>
      <c r="L72" s="129"/>
      <c r="M72" s="129"/>
      <c r="N72" s="129"/>
      <c r="O72" s="130"/>
    </row>
    <row r="73" spans="1:15" ht="16.5" thickBot="1" x14ac:dyDescent="0.3">
      <c r="A73" s="6"/>
      <c r="O73" s="8"/>
    </row>
    <row r="74" spans="1:15" ht="15.75" customHeight="1" x14ac:dyDescent="0.25">
      <c r="A74" s="37" t="s">
        <v>24</v>
      </c>
      <c r="B74" s="38"/>
      <c r="C74" s="38"/>
      <c r="D74" s="38"/>
      <c r="E74" s="39"/>
      <c r="F74" s="39"/>
      <c r="G74" s="39"/>
      <c r="I74" s="131">
        <f>J195</f>
        <v>319.5</v>
      </c>
      <c r="J74" s="51"/>
      <c r="K74" s="51"/>
      <c r="L74" s="51"/>
      <c r="M74" s="52"/>
      <c r="N74" s="52"/>
      <c r="O74" s="53"/>
    </row>
    <row r="75" spans="1:15" ht="16.5" thickBot="1" x14ac:dyDescent="0.3">
      <c r="A75" s="49"/>
      <c r="B75" s="39"/>
      <c r="C75" s="39"/>
      <c r="D75" s="39"/>
      <c r="E75" s="39"/>
      <c r="F75" s="39"/>
      <c r="G75" s="39"/>
      <c r="I75" s="54"/>
      <c r="J75" s="55"/>
      <c r="K75" s="55"/>
      <c r="L75" s="55"/>
      <c r="M75" s="55"/>
      <c r="N75" s="55"/>
      <c r="O75" s="56"/>
    </row>
    <row r="76" spans="1:15" ht="16.5" thickBot="1" x14ac:dyDescent="0.3">
      <c r="A76" s="6"/>
      <c r="O76" s="8"/>
    </row>
    <row r="77" spans="1:15" ht="15.75" customHeight="1" x14ac:dyDescent="0.25">
      <c r="A77" s="37" t="s">
        <v>25</v>
      </c>
      <c r="B77" s="38"/>
      <c r="C77" s="38"/>
      <c r="D77" s="38"/>
      <c r="E77" s="39"/>
      <c r="F77" s="39"/>
      <c r="G77" s="39"/>
      <c r="I77" s="131">
        <f>-MIN(D235:O235)</f>
        <v>644.81799999999976</v>
      </c>
      <c r="J77" s="51"/>
      <c r="K77" s="51"/>
      <c r="L77" s="51"/>
      <c r="M77" s="52"/>
      <c r="N77" s="52"/>
      <c r="O77" s="53"/>
    </row>
    <row r="78" spans="1:15" ht="16.5" thickBot="1" x14ac:dyDescent="0.3">
      <c r="A78" s="49"/>
      <c r="B78" s="39"/>
      <c r="C78" s="39"/>
      <c r="D78" s="39"/>
      <c r="E78" s="39"/>
      <c r="F78" s="39"/>
      <c r="G78" s="39"/>
      <c r="I78" s="54"/>
      <c r="J78" s="55"/>
      <c r="K78" s="55"/>
      <c r="L78" s="55"/>
      <c r="M78" s="55"/>
      <c r="N78" s="55"/>
      <c r="O78" s="56"/>
    </row>
    <row r="79" spans="1:15" ht="16.5" thickBot="1" x14ac:dyDescent="0.3">
      <c r="A79" s="6"/>
      <c r="O79" s="8"/>
    </row>
    <row r="80" spans="1:15" x14ac:dyDescent="0.25">
      <c r="A80" s="37" t="s">
        <v>94</v>
      </c>
      <c r="B80" s="38"/>
      <c r="C80" s="38"/>
      <c r="D80" s="38"/>
      <c r="E80" s="39"/>
      <c r="F80" s="39"/>
      <c r="G80" s="39"/>
      <c r="I80" s="50">
        <f>I269</f>
        <v>14</v>
      </c>
      <c r="J80" s="51"/>
      <c r="K80" s="51"/>
      <c r="L80" s="51"/>
      <c r="M80" s="52"/>
      <c r="N80" s="52"/>
      <c r="O80" s="53"/>
    </row>
    <row r="81" spans="1:15" ht="16.5" thickBot="1" x14ac:dyDescent="0.3">
      <c r="A81" s="49"/>
      <c r="B81" s="39"/>
      <c r="C81" s="39"/>
      <c r="D81" s="39"/>
      <c r="E81" s="39"/>
      <c r="F81" s="39"/>
      <c r="G81" s="39"/>
      <c r="I81" s="54"/>
      <c r="J81" s="55"/>
      <c r="K81" s="55"/>
      <c r="L81" s="55"/>
      <c r="M81" s="55"/>
      <c r="N81" s="55"/>
      <c r="O81" s="56"/>
    </row>
    <row r="82" spans="1:15" ht="16.5" thickBot="1" x14ac:dyDescent="0.3">
      <c r="A82" s="6"/>
      <c r="O82" s="8"/>
    </row>
    <row r="83" spans="1:15" x14ac:dyDescent="0.25">
      <c r="A83" s="37" t="s">
        <v>85</v>
      </c>
      <c r="B83" s="38"/>
      <c r="C83" s="38"/>
      <c r="D83" s="38"/>
      <c r="E83" s="39"/>
      <c r="F83" s="39"/>
      <c r="G83" s="39"/>
      <c r="I83" s="42">
        <f>I272</f>
        <v>1.0790093127040583</v>
      </c>
      <c r="J83" s="51"/>
      <c r="K83" s="51"/>
      <c r="L83" s="51"/>
      <c r="M83" s="52"/>
      <c r="N83" s="52"/>
      <c r="O83" s="53"/>
    </row>
    <row r="84" spans="1:15" ht="16.5" thickBot="1" x14ac:dyDescent="0.3">
      <c r="A84" s="49"/>
      <c r="B84" s="39"/>
      <c r="C84" s="39"/>
      <c r="D84" s="39"/>
      <c r="E84" s="39"/>
      <c r="F84" s="39"/>
      <c r="G84" s="39"/>
      <c r="I84" s="54"/>
      <c r="J84" s="55"/>
      <c r="K84" s="55"/>
      <c r="L84" s="55"/>
      <c r="M84" s="55"/>
      <c r="N84" s="55"/>
      <c r="O84" s="56"/>
    </row>
    <row r="85" spans="1:15" ht="16.5" thickBot="1" x14ac:dyDescent="0.3">
      <c r="A85" s="6"/>
      <c r="O85" s="8"/>
    </row>
    <row r="86" spans="1:15" x14ac:dyDescent="0.25">
      <c r="A86" s="37" t="s">
        <v>95</v>
      </c>
      <c r="B86" s="38"/>
      <c r="C86" s="38"/>
      <c r="D86" s="38"/>
      <c r="E86" s="39"/>
      <c r="F86" s="39"/>
      <c r="G86" s="39"/>
      <c r="I86" s="131">
        <f>AVERAGE(D230:O230)</f>
        <v>-2.334499999999982</v>
      </c>
      <c r="J86" s="51"/>
      <c r="K86" s="51"/>
      <c r="L86" s="51"/>
      <c r="M86" s="52"/>
      <c r="N86" s="52"/>
      <c r="O86" s="53"/>
    </row>
    <row r="87" spans="1:15" ht="16.5" thickBot="1" x14ac:dyDescent="0.3">
      <c r="A87" s="49"/>
      <c r="B87" s="39"/>
      <c r="C87" s="39"/>
      <c r="D87" s="39"/>
      <c r="E87" s="39"/>
      <c r="F87" s="39"/>
      <c r="G87" s="39"/>
      <c r="I87" s="54"/>
      <c r="J87" s="55"/>
      <c r="K87" s="55"/>
      <c r="L87" s="55"/>
      <c r="M87" s="55"/>
      <c r="N87" s="55"/>
      <c r="O87" s="56"/>
    </row>
    <row r="88" spans="1:15" ht="16.5" thickBot="1" x14ac:dyDescent="0.3">
      <c r="A88" s="6"/>
      <c r="O88" s="8"/>
    </row>
    <row r="89" spans="1:15" x14ac:dyDescent="0.25">
      <c r="A89" s="37" t="s">
        <v>27</v>
      </c>
      <c r="B89" s="38"/>
      <c r="C89" s="38"/>
      <c r="D89" s="38"/>
      <c r="E89" s="39"/>
      <c r="F89" s="39"/>
      <c r="G89" s="39"/>
      <c r="I89" s="162">
        <v>3</v>
      </c>
      <c r="J89" s="163"/>
      <c r="K89" s="163"/>
      <c r="L89" s="163"/>
      <c r="M89" s="164"/>
      <c r="N89" s="164"/>
      <c r="O89" s="165"/>
    </row>
    <row r="90" spans="1:15" ht="16.5" thickBot="1" x14ac:dyDescent="0.3">
      <c r="A90" s="49"/>
      <c r="B90" s="39"/>
      <c r="C90" s="39"/>
      <c r="D90" s="39"/>
      <c r="E90" s="39"/>
      <c r="F90" s="39"/>
      <c r="G90" s="39"/>
      <c r="I90" s="166"/>
      <c r="J90" s="167"/>
      <c r="K90" s="167"/>
      <c r="L90" s="167"/>
      <c r="M90" s="167"/>
      <c r="N90" s="167"/>
      <c r="O90" s="168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78" t="s">
        <v>39</v>
      </c>
      <c r="B92" s="79"/>
      <c r="C92" s="79"/>
      <c r="D92" s="79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1"/>
    </row>
    <row r="93" spans="1:15" x14ac:dyDescent="0.25">
      <c r="A93" s="169" t="s">
        <v>139</v>
      </c>
      <c r="B93" s="170"/>
      <c r="C93" s="170"/>
      <c r="D93" s="170"/>
      <c r="E93" s="171"/>
      <c r="F93" s="171"/>
      <c r="G93" s="171"/>
      <c r="H93" s="171"/>
      <c r="I93" s="171"/>
      <c r="J93" s="171"/>
      <c r="K93" s="171"/>
      <c r="L93" s="171"/>
      <c r="M93" s="171"/>
      <c r="N93" s="171"/>
      <c r="O93" s="172"/>
    </row>
    <row r="94" spans="1:15" x14ac:dyDescent="0.25">
      <c r="A94" s="173"/>
      <c r="B94" s="174"/>
      <c r="C94" s="174"/>
      <c r="D94" s="174"/>
      <c r="E94" s="174"/>
      <c r="F94" s="174"/>
      <c r="G94" s="174"/>
      <c r="H94" s="174"/>
      <c r="I94" s="174"/>
      <c r="J94" s="174"/>
      <c r="K94" s="174"/>
      <c r="L94" s="174"/>
      <c r="M94" s="174"/>
      <c r="N94" s="174"/>
      <c r="O94" s="175"/>
    </row>
    <row r="95" spans="1:15" x14ac:dyDescent="0.25">
      <c r="A95" s="173"/>
      <c r="B95" s="174"/>
      <c r="C95" s="174"/>
      <c r="D95" s="174"/>
      <c r="E95" s="174"/>
      <c r="F95" s="174"/>
      <c r="G95" s="174"/>
      <c r="H95" s="174"/>
      <c r="I95" s="174"/>
      <c r="J95" s="174"/>
      <c r="K95" s="174"/>
      <c r="L95" s="174"/>
      <c r="M95" s="174"/>
      <c r="N95" s="174"/>
      <c r="O95" s="175"/>
    </row>
    <row r="96" spans="1:15" x14ac:dyDescent="0.25">
      <c r="A96" s="173"/>
      <c r="B96" s="174"/>
      <c r="C96" s="174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4"/>
      <c r="O96" s="175"/>
    </row>
    <row r="97" spans="1:15" x14ac:dyDescent="0.25">
      <c r="A97" s="173"/>
      <c r="B97" s="174"/>
      <c r="C97" s="174"/>
      <c r="D97" s="174"/>
      <c r="E97" s="174"/>
      <c r="F97" s="174"/>
      <c r="G97" s="174"/>
      <c r="H97" s="174"/>
      <c r="I97" s="174"/>
      <c r="J97" s="174"/>
      <c r="K97" s="174"/>
      <c r="L97" s="174"/>
      <c r="M97" s="174"/>
      <c r="N97" s="174"/>
      <c r="O97" s="175"/>
    </row>
    <row r="98" spans="1:15" x14ac:dyDescent="0.25">
      <c r="A98" s="173"/>
      <c r="B98" s="174"/>
      <c r="C98" s="174"/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5"/>
    </row>
    <row r="99" spans="1:15" x14ac:dyDescent="0.25">
      <c r="A99" s="173"/>
      <c r="B99" s="174"/>
      <c r="C99" s="174"/>
      <c r="D99" s="174"/>
      <c r="E99" s="174"/>
      <c r="F99" s="174"/>
      <c r="G99" s="174"/>
      <c r="H99" s="174"/>
      <c r="I99" s="174"/>
      <c r="J99" s="174"/>
      <c r="K99" s="174"/>
      <c r="L99" s="174"/>
      <c r="M99" s="174"/>
      <c r="N99" s="174"/>
      <c r="O99" s="175"/>
    </row>
    <row r="100" spans="1:15" x14ac:dyDescent="0.25">
      <c r="A100" s="173"/>
      <c r="B100" s="174"/>
      <c r="C100" s="174"/>
      <c r="D100" s="174"/>
      <c r="E100" s="174"/>
      <c r="F100" s="174"/>
      <c r="G100" s="174"/>
      <c r="H100" s="174"/>
      <c r="I100" s="174"/>
      <c r="J100" s="174"/>
      <c r="K100" s="174"/>
      <c r="L100" s="174"/>
      <c r="M100" s="174"/>
      <c r="N100" s="174"/>
      <c r="O100" s="175"/>
    </row>
    <row r="101" spans="1:15" x14ac:dyDescent="0.25">
      <c r="A101" s="173"/>
      <c r="B101" s="174"/>
      <c r="C101" s="174"/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4"/>
      <c r="O101" s="175"/>
    </row>
    <row r="102" spans="1:15" x14ac:dyDescent="0.25">
      <c r="A102" s="173"/>
      <c r="B102" s="174"/>
      <c r="C102" s="174"/>
      <c r="D102" s="174"/>
      <c r="E102" s="174"/>
      <c r="F102" s="174"/>
      <c r="G102" s="174"/>
      <c r="H102" s="174"/>
      <c r="I102" s="174"/>
      <c r="J102" s="174"/>
      <c r="K102" s="174"/>
      <c r="L102" s="174"/>
      <c r="M102" s="174"/>
      <c r="N102" s="174"/>
      <c r="O102" s="175"/>
    </row>
    <row r="103" spans="1:15" x14ac:dyDescent="0.25">
      <c r="A103" s="173"/>
      <c r="B103" s="174"/>
      <c r="C103" s="174"/>
      <c r="D103" s="174"/>
      <c r="E103" s="174"/>
      <c r="F103" s="174"/>
      <c r="G103" s="174"/>
      <c r="H103" s="174"/>
      <c r="I103" s="174"/>
      <c r="J103" s="174"/>
      <c r="K103" s="174"/>
      <c r="L103" s="174"/>
      <c r="M103" s="174"/>
      <c r="N103" s="174"/>
      <c r="O103" s="175"/>
    </row>
    <row r="104" spans="1:15" x14ac:dyDescent="0.25">
      <c r="A104" s="173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74"/>
      <c r="O104" s="175"/>
    </row>
    <row r="105" spans="1:15" x14ac:dyDescent="0.25">
      <c r="A105" s="173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74"/>
      <c r="O105" s="175"/>
    </row>
    <row r="106" spans="1:15" x14ac:dyDescent="0.25">
      <c r="A106" s="173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5"/>
    </row>
    <row r="107" spans="1:15" x14ac:dyDescent="0.25">
      <c r="A107" s="173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5"/>
    </row>
    <row r="108" spans="1:15" x14ac:dyDescent="0.25">
      <c r="A108" s="173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5"/>
    </row>
    <row r="109" spans="1:15" x14ac:dyDescent="0.25">
      <c r="A109" s="173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74"/>
      <c r="O109" s="175"/>
    </row>
    <row r="110" spans="1:15" ht="16.5" thickBot="1" x14ac:dyDescent="0.3">
      <c r="A110" s="173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74"/>
      <c r="O110" s="175"/>
    </row>
    <row r="111" spans="1:15" ht="16.5" thickBot="1" x14ac:dyDescent="0.3">
      <c r="A111" s="78" t="s">
        <v>40</v>
      </c>
      <c r="B111" s="79"/>
      <c r="C111" s="79"/>
      <c r="D111" s="79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1"/>
    </row>
    <row r="112" spans="1:15" x14ac:dyDescent="0.25">
      <c r="A112" s="169" t="s">
        <v>142</v>
      </c>
      <c r="B112" s="170"/>
      <c r="C112" s="170"/>
      <c r="D112" s="170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2"/>
    </row>
    <row r="113" spans="1:15" x14ac:dyDescent="0.25">
      <c r="A113" s="173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74"/>
      <c r="O113" s="175"/>
    </row>
    <row r="114" spans="1:15" x14ac:dyDescent="0.25">
      <c r="A114" s="173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5"/>
    </row>
    <row r="115" spans="1:15" x14ac:dyDescent="0.25">
      <c r="A115" s="173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5"/>
    </row>
    <row r="116" spans="1:15" x14ac:dyDescent="0.25">
      <c r="A116" s="173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  <c r="O116" s="175"/>
    </row>
    <row r="117" spans="1:15" x14ac:dyDescent="0.25">
      <c r="A117" s="173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74"/>
      <c r="O117" s="175"/>
    </row>
    <row r="118" spans="1:15" x14ac:dyDescent="0.25">
      <c r="A118" s="173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74"/>
      <c r="O118" s="175"/>
    </row>
    <row r="119" spans="1:15" x14ac:dyDescent="0.25">
      <c r="A119" s="173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5"/>
    </row>
    <row r="120" spans="1:15" x14ac:dyDescent="0.25">
      <c r="A120" s="173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74"/>
      <c r="O120" s="175"/>
    </row>
    <row r="121" spans="1:15" x14ac:dyDescent="0.25">
      <c r="A121" s="173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74"/>
      <c r="O121" s="175"/>
    </row>
    <row r="122" spans="1:15" x14ac:dyDescent="0.25">
      <c r="A122" s="173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74"/>
      <c r="O122" s="175"/>
    </row>
    <row r="123" spans="1:15" x14ac:dyDescent="0.25">
      <c r="A123" s="173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74"/>
      <c r="O123" s="175"/>
    </row>
    <row r="124" spans="1:15" x14ac:dyDescent="0.25">
      <c r="A124" s="173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74"/>
      <c r="O124" s="175"/>
    </row>
    <row r="125" spans="1:15" x14ac:dyDescent="0.25">
      <c r="A125" s="173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74"/>
      <c r="O125" s="175"/>
    </row>
    <row r="126" spans="1:15" x14ac:dyDescent="0.25">
      <c r="A126" s="173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5"/>
    </row>
    <row r="127" spans="1:15" x14ac:dyDescent="0.25">
      <c r="A127" s="173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5"/>
    </row>
    <row r="128" spans="1:15" x14ac:dyDescent="0.25">
      <c r="A128" s="173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74"/>
      <c r="O128" s="175"/>
    </row>
    <row r="129" spans="1:15" x14ac:dyDescent="0.25">
      <c r="A129" s="173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74"/>
      <c r="O129" s="175"/>
    </row>
    <row r="130" spans="1:15" ht="16.5" thickBot="1" x14ac:dyDescent="0.3">
      <c r="A130" s="173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74"/>
      <c r="O130" s="175"/>
    </row>
    <row r="131" spans="1:15" hidden="1" x14ac:dyDescent="0.25">
      <c r="A131" s="173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74"/>
      <c r="O131" s="175"/>
    </row>
    <row r="132" spans="1:15" hidden="1" x14ac:dyDescent="0.25">
      <c r="A132" s="173"/>
      <c r="B132" s="174"/>
      <c r="C132" s="174"/>
      <c r="D132" s="174"/>
      <c r="E132" s="174"/>
      <c r="F132" s="174"/>
      <c r="G132" s="174"/>
      <c r="H132" s="174"/>
      <c r="I132" s="174"/>
      <c r="J132" s="174"/>
      <c r="K132" s="174"/>
      <c r="L132" s="174"/>
      <c r="M132" s="174"/>
      <c r="N132" s="174"/>
      <c r="O132" s="175"/>
    </row>
    <row r="133" spans="1:15" hidden="1" x14ac:dyDescent="0.25">
      <c r="A133" s="173"/>
      <c r="B133" s="174"/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5"/>
    </row>
    <row r="134" spans="1:15" hidden="1" x14ac:dyDescent="0.25">
      <c r="A134" s="173"/>
      <c r="B134" s="174"/>
      <c r="C134" s="174"/>
      <c r="D134" s="174"/>
      <c r="E134" s="174"/>
      <c r="F134" s="174"/>
      <c r="G134" s="174"/>
      <c r="H134" s="174"/>
      <c r="I134" s="174"/>
      <c r="J134" s="174"/>
      <c r="K134" s="174"/>
      <c r="L134" s="174"/>
      <c r="M134" s="174"/>
      <c r="N134" s="174"/>
      <c r="O134" s="175"/>
    </row>
    <row r="135" spans="1:15" hidden="1" x14ac:dyDescent="0.25">
      <c r="A135" s="173"/>
      <c r="B135" s="174"/>
      <c r="C135" s="174"/>
      <c r="D135" s="174"/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5"/>
    </row>
    <row r="136" spans="1:15" hidden="1" x14ac:dyDescent="0.25">
      <c r="A136" s="173"/>
      <c r="B136" s="174"/>
      <c r="C136" s="174"/>
      <c r="D136" s="174"/>
      <c r="E136" s="174"/>
      <c r="F136" s="174"/>
      <c r="G136" s="174"/>
      <c r="H136" s="174"/>
      <c r="I136" s="174"/>
      <c r="J136" s="174"/>
      <c r="K136" s="174"/>
      <c r="L136" s="174"/>
      <c r="M136" s="174"/>
      <c r="N136" s="174"/>
      <c r="O136" s="175"/>
    </row>
    <row r="137" spans="1:15" hidden="1" x14ac:dyDescent="0.25">
      <c r="A137" s="173"/>
      <c r="B137" s="174"/>
      <c r="C137" s="174"/>
      <c r="D137" s="174"/>
      <c r="E137" s="174"/>
      <c r="F137" s="174"/>
      <c r="G137" s="174"/>
      <c r="H137" s="174"/>
      <c r="I137" s="174"/>
      <c r="J137" s="174"/>
      <c r="K137" s="174"/>
      <c r="L137" s="174"/>
      <c r="M137" s="174"/>
      <c r="N137" s="174"/>
      <c r="O137" s="175"/>
    </row>
    <row r="138" spans="1:15" hidden="1" x14ac:dyDescent="0.25">
      <c r="A138" s="173"/>
      <c r="B138" s="174"/>
      <c r="C138" s="174"/>
      <c r="D138" s="174"/>
      <c r="E138" s="174"/>
      <c r="F138" s="174"/>
      <c r="G138" s="174"/>
      <c r="H138" s="174"/>
      <c r="I138" s="174"/>
      <c r="J138" s="174"/>
      <c r="K138" s="174"/>
      <c r="L138" s="174"/>
      <c r="M138" s="174"/>
      <c r="N138" s="174"/>
      <c r="O138" s="175"/>
    </row>
    <row r="139" spans="1:15" hidden="1" x14ac:dyDescent="0.25">
      <c r="A139" s="173"/>
      <c r="B139" s="174"/>
      <c r="C139" s="174"/>
      <c r="D139" s="174"/>
      <c r="E139" s="174"/>
      <c r="F139" s="174"/>
      <c r="G139" s="174"/>
      <c r="H139" s="174"/>
      <c r="I139" s="174"/>
      <c r="J139" s="174"/>
      <c r="K139" s="174"/>
      <c r="L139" s="174"/>
      <c r="M139" s="174"/>
      <c r="N139" s="174"/>
      <c r="O139" s="175"/>
    </row>
    <row r="140" spans="1:15" hidden="1" x14ac:dyDescent="0.25">
      <c r="A140" s="173"/>
      <c r="B140" s="174"/>
      <c r="C140" s="174"/>
      <c r="D140" s="174"/>
      <c r="E140" s="174"/>
      <c r="F140" s="174"/>
      <c r="G140" s="174"/>
      <c r="H140" s="174"/>
      <c r="I140" s="174"/>
      <c r="J140" s="174"/>
      <c r="K140" s="174"/>
      <c r="L140" s="174"/>
      <c r="M140" s="174"/>
      <c r="N140" s="174"/>
      <c r="O140" s="175"/>
    </row>
    <row r="141" spans="1:15" hidden="1" x14ac:dyDescent="0.25">
      <c r="A141" s="173"/>
      <c r="B141" s="174"/>
      <c r="C141" s="174"/>
      <c r="D141" s="174"/>
      <c r="E141" s="174"/>
      <c r="F141" s="174"/>
      <c r="G141" s="174"/>
      <c r="H141" s="174"/>
      <c r="I141" s="174"/>
      <c r="J141" s="174"/>
      <c r="K141" s="174"/>
      <c r="L141" s="174"/>
      <c r="M141" s="174"/>
      <c r="N141" s="174"/>
      <c r="O141" s="175"/>
    </row>
    <row r="142" spans="1:15" hidden="1" x14ac:dyDescent="0.25">
      <c r="A142" s="173"/>
      <c r="B142" s="174"/>
      <c r="C142" s="174"/>
      <c r="D142" s="174"/>
      <c r="E142" s="174"/>
      <c r="F142" s="174"/>
      <c r="G142" s="174"/>
      <c r="H142" s="174"/>
      <c r="I142" s="174"/>
      <c r="J142" s="174"/>
      <c r="K142" s="174"/>
      <c r="L142" s="174"/>
      <c r="M142" s="174"/>
      <c r="N142" s="174"/>
      <c r="O142" s="175"/>
    </row>
    <row r="143" spans="1:15" hidden="1" x14ac:dyDescent="0.25">
      <c r="A143" s="173"/>
      <c r="B143" s="174"/>
      <c r="C143" s="174"/>
      <c r="D143" s="174"/>
      <c r="E143" s="174"/>
      <c r="F143" s="174"/>
      <c r="G143" s="174"/>
      <c r="H143" s="174"/>
      <c r="I143" s="174"/>
      <c r="J143" s="174"/>
      <c r="K143" s="174"/>
      <c r="L143" s="174"/>
      <c r="M143" s="174"/>
      <c r="N143" s="174"/>
      <c r="O143" s="175"/>
    </row>
    <row r="144" spans="1:15" hidden="1" x14ac:dyDescent="0.25">
      <c r="A144" s="173"/>
      <c r="B144" s="174"/>
      <c r="C144" s="174"/>
      <c r="D144" s="174"/>
      <c r="E144" s="174"/>
      <c r="F144" s="174"/>
      <c r="G144" s="174"/>
      <c r="H144" s="174"/>
      <c r="I144" s="174"/>
      <c r="J144" s="174"/>
      <c r="K144" s="174"/>
      <c r="L144" s="174"/>
      <c r="M144" s="174"/>
      <c r="N144" s="174"/>
      <c r="O144" s="175"/>
    </row>
    <row r="145" spans="1:15" hidden="1" x14ac:dyDescent="0.25">
      <c r="A145" s="173"/>
      <c r="B145" s="174"/>
      <c r="C145" s="174"/>
      <c r="D145" s="174"/>
      <c r="E145" s="174"/>
      <c r="F145" s="174"/>
      <c r="G145" s="174"/>
      <c r="H145" s="174"/>
      <c r="I145" s="174"/>
      <c r="J145" s="174"/>
      <c r="K145" s="174"/>
      <c r="L145" s="174"/>
      <c r="M145" s="174"/>
      <c r="N145" s="174"/>
      <c r="O145" s="175"/>
    </row>
    <row r="146" spans="1:15" hidden="1" x14ac:dyDescent="0.25">
      <c r="A146" s="173"/>
      <c r="B146" s="174"/>
      <c r="C146" s="174"/>
      <c r="D146" s="174"/>
      <c r="E146" s="174"/>
      <c r="F146" s="174"/>
      <c r="G146" s="174"/>
      <c r="H146" s="174"/>
      <c r="I146" s="174"/>
      <c r="J146" s="174"/>
      <c r="K146" s="174"/>
      <c r="L146" s="174"/>
      <c r="M146" s="174"/>
      <c r="N146" s="174"/>
      <c r="O146" s="175"/>
    </row>
    <row r="147" spans="1:15" hidden="1" x14ac:dyDescent="0.25">
      <c r="A147" s="173"/>
      <c r="B147" s="174"/>
      <c r="C147" s="174"/>
      <c r="D147" s="174"/>
      <c r="E147" s="174"/>
      <c r="F147" s="174"/>
      <c r="G147" s="174"/>
      <c r="H147" s="174"/>
      <c r="I147" s="174"/>
      <c r="J147" s="174"/>
      <c r="K147" s="174"/>
      <c r="L147" s="174"/>
      <c r="M147" s="174"/>
      <c r="N147" s="174"/>
      <c r="O147" s="175"/>
    </row>
    <row r="148" spans="1:15" ht="16.5" hidden="1" thickBot="1" x14ac:dyDescent="0.3">
      <c r="A148" s="179"/>
      <c r="B148" s="180"/>
      <c r="C148" s="180"/>
      <c r="D148" s="180"/>
      <c r="E148" s="180"/>
      <c r="F148" s="180"/>
      <c r="G148" s="180"/>
      <c r="H148" s="180"/>
      <c r="I148" s="180"/>
      <c r="J148" s="180"/>
      <c r="K148" s="180"/>
      <c r="L148" s="180"/>
      <c r="M148" s="180"/>
      <c r="N148" s="180"/>
      <c r="O148" s="181"/>
    </row>
    <row r="149" spans="1:15" ht="16.5" thickBot="1" x14ac:dyDescent="0.3">
      <c r="A149" s="78" t="s">
        <v>56</v>
      </c>
      <c r="B149" s="79"/>
      <c r="C149" s="79"/>
      <c r="D149" s="79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1"/>
    </row>
    <row r="150" spans="1:15" x14ac:dyDescent="0.25">
      <c r="A150" s="169" t="s">
        <v>140</v>
      </c>
      <c r="B150" s="171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2"/>
    </row>
    <row r="151" spans="1:15" x14ac:dyDescent="0.25">
      <c r="A151" s="17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74"/>
      <c r="O151" s="175"/>
    </row>
    <row r="152" spans="1:15" x14ac:dyDescent="0.25">
      <c r="A152" s="17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74"/>
      <c r="O152" s="175"/>
    </row>
    <row r="153" spans="1:15" x14ac:dyDescent="0.25">
      <c r="A153" s="17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74"/>
      <c r="O153" s="175"/>
    </row>
    <row r="154" spans="1:15" x14ac:dyDescent="0.25">
      <c r="A154" s="17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74"/>
      <c r="O154" s="175"/>
    </row>
    <row r="155" spans="1:15" x14ac:dyDescent="0.25">
      <c r="A155" s="173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74"/>
      <c r="O155" s="175"/>
    </row>
    <row r="156" spans="1:15" x14ac:dyDescent="0.25">
      <c r="A156" s="173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74"/>
      <c r="O156" s="175"/>
    </row>
    <row r="157" spans="1:15" x14ac:dyDescent="0.25">
      <c r="A157" s="173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74"/>
      <c r="O157" s="175"/>
    </row>
    <row r="158" spans="1:15" x14ac:dyDescent="0.25">
      <c r="A158" s="173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74"/>
      <c r="O158" s="175"/>
    </row>
    <row r="159" spans="1:15" ht="132.75" customHeight="1" x14ac:dyDescent="0.25">
      <c r="A159" s="182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83"/>
      <c r="O159" s="184"/>
    </row>
    <row r="160" spans="1:15" x14ac:dyDescent="0.25">
      <c r="A160" s="6"/>
      <c r="O160" s="8"/>
    </row>
    <row r="161" spans="1:21" x14ac:dyDescent="0.25">
      <c r="A161" s="191" t="s">
        <v>86</v>
      </c>
      <c r="B161" s="192"/>
      <c r="C161" s="192"/>
      <c r="D161" s="192"/>
      <c r="E161" s="192"/>
      <c r="F161" s="192"/>
      <c r="G161" s="192"/>
      <c r="H161" s="119" t="s">
        <v>87</v>
      </c>
      <c r="I161" s="194"/>
      <c r="J161" s="194"/>
      <c r="K161" s="194"/>
      <c r="L161" s="191" t="s">
        <v>41</v>
      </c>
      <c r="M161" s="195"/>
      <c r="N161" s="196"/>
      <c r="O161" s="196"/>
      <c r="P161" s="2"/>
      <c r="Q161" s="2"/>
      <c r="R161" s="2"/>
      <c r="S161" s="2"/>
      <c r="T161" s="2"/>
      <c r="U161" s="2"/>
    </row>
    <row r="162" spans="1:21" ht="15.75" customHeight="1" x14ac:dyDescent="0.25">
      <c r="A162" s="193" t="s">
        <v>100</v>
      </c>
      <c r="B162" s="192"/>
      <c r="C162" s="192"/>
      <c r="D162" s="192"/>
      <c r="E162" s="192"/>
      <c r="F162" s="192"/>
      <c r="G162" s="192"/>
      <c r="H162" s="112">
        <v>12</v>
      </c>
      <c r="I162" s="199"/>
      <c r="J162" s="199"/>
      <c r="K162" s="199"/>
      <c r="L162" s="197">
        <v>1300</v>
      </c>
      <c r="M162" s="197"/>
      <c r="N162" s="198"/>
      <c r="O162" s="198"/>
      <c r="P162" s="2"/>
      <c r="Q162" s="2"/>
      <c r="R162" s="2"/>
      <c r="S162" s="2"/>
      <c r="T162" s="2"/>
      <c r="U162" s="2"/>
    </row>
    <row r="163" spans="1:21" x14ac:dyDescent="0.25">
      <c r="A163" s="193" t="s">
        <v>101</v>
      </c>
      <c r="B163" s="192"/>
      <c r="C163" s="192"/>
      <c r="D163" s="192"/>
      <c r="E163" s="192"/>
      <c r="F163" s="192"/>
      <c r="G163" s="192"/>
      <c r="H163" s="112">
        <v>6</v>
      </c>
      <c r="I163" s="199"/>
      <c r="J163" s="199"/>
      <c r="K163" s="199"/>
      <c r="L163" s="197">
        <v>4000</v>
      </c>
      <c r="M163" s="197"/>
      <c r="N163" s="198"/>
      <c r="O163" s="198"/>
      <c r="P163" s="2"/>
      <c r="Q163" s="2"/>
      <c r="R163" s="2"/>
      <c r="S163" s="2"/>
      <c r="T163" s="2"/>
      <c r="U163" s="2"/>
    </row>
    <row r="164" spans="1:21" x14ac:dyDescent="0.25">
      <c r="A164" s="37"/>
      <c r="B164" s="39"/>
      <c r="C164" s="39"/>
      <c r="D164" s="39"/>
      <c r="E164" s="39"/>
      <c r="F164" s="38"/>
      <c r="G164" s="39"/>
      <c r="H164" s="38"/>
      <c r="I164" s="39"/>
      <c r="O164" s="8"/>
    </row>
    <row r="165" spans="1:21" x14ac:dyDescent="0.25">
      <c r="A165" s="178" t="s">
        <v>143</v>
      </c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5"/>
    </row>
    <row r="166" spans="1:21" x14ac:dyDescent="0.25">
      <c r="A166" s="17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74"/>
      <c r="O166" s="175"/>
    </row>
    <row r="167" spans="1:21" x14ac:dyDescent="0.25">
      <c r="A167" s="17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74"/>
      <c r="O167" s="175"/>
    </row>
    <row r="168" spans="1:21" x14ac:dyDescent="0.25">
      <c r="A168" s="17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74"/>
      <c r="O168" s="175"/>
    </row>
    <row r="169" spans="1:21" x14ac:dyDescent="0.25">
      <c r="A169" s="173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74"/>
      <c r="O169" s="175"/>
    </row>
    <row r="170" spans="1:21" x14ac:dyDescent="0.25">
      <c r="A170" s="173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74"/>
      <c r="O170" s="175"/>
    </row>
    <row r="171" spans="1:21" x14ac:dyDescent="0.25">
      <c r="A171" s="6"/>
      <c r="O171" s="8"/>
    </row>
    <row r="172" spans="1:21" x14ac:dyDescent="0.25">
      <c r="A172" s="82" t="s">
        <v>42</v>
      </c>
      <c r="B172" s="83"/>
      <c r="C172" s="83"/>
      <c r="D172" s="15" t="s">
        <v>43</v>
      </c>
      <c r="E172" s="15" t="s">
        <v>44</v>
      </c>
      <c r="F172" s="15" t="s">
        <v>45</v>
      </c>
      <c r="G172" s="15" t="s">
        <v>46</v>
      </c>
      <c r="H172" s="15" t="s">
        <v>47</v>
      </c>
      <c r="I172" s="15" t="s">
        <v>48</v>
      </c>
      <c r="J172" s="15" t="s">
        <v>49</v>
      </c>
      <c r="K172" s="15" t="s">
        <v>50</v>
      </c>
      <c r="L172" s="15" t="s">
        <v>51</v>
      </c>
      <c r="M172" s="15" t="s">
        <v>52</v>
      </c>
      <c r="N172" s="15" t="s">
        <v>53</v>
      </c>
      <c r="O172" s="16" t="s">
        <v>54</v>
      </c>
    </row>
    <row r="173" spans="1:21" ht="15.75" customHeight="1" x14ac:dyDescent="0.25">
      <c r="A173" s="93" t="s">
        <v>103</v>
      </c>
      <c r="B173" s="176"/>
      <c r="C173" s="177"/>
      <c r="D173" s="36">
        <f>H162*9</f>
        <v>108</v>
      </c>
      <c r="E173" s="36">
        <f>H162*22</f>
        <v>264</v>
      </c>
      <c r="F173" s="36">
        <f>$H$162*22</f>
        <v>264</v>
      </c>
      <c r="G173" s="36">
        <f>$H$162*24</f>
        <v>288</v>
      </c>
      <c r="H173" s="36">
        <f>$H$162*24</f>
        <v>288</v>
      </c>
      <c r="I173" s="36">
        <f>$H$162*24</f>
        <v>288</v>
      </c>
      <c r="J173" s="36">
        <f>$H$162*9</f>
        <v>108</v>
      </c>
      <c r="K173" s="36">
        <f>$H$162*9</f>
        <v>108</v>
      </c>
      <c r="L173" s="36">
        <f>$H$162*24</f>
        <v>288</v>
      </c>
      <c r="M173" s="36">
        <f>$H$162*24</f>
        <v>288</v>
      </c>
      <c r="N173" s="36">
        <f>$H$162*24</f>
        <v>288</v>
      </c>
      <c r="O173" s="36">
        <f>$H$162*24</f>
        <v>288</v>
      </c>
    </row>
    <row r="174" spans="1:21" ht="15.75" customHeight="1" x14ac:dyDescent="0.25">
      <c r="A174" s="93" t="s">
        <v>104</v>
      </c>
      <c r="B174" s="176"/>
      <c r="C174" s="177"/>
      <c r="D174" s="36">
        <f>H163*9</f>
        <v>54</v>
      </c>
      <c r="E174" s="36">
        <f>H163*22</f>
        <v>132</v>
      </c>
      <c r="F174" s="36">
        <f>$H$163*22</f>
        <v>132</v>
      </c>
      <c r="G174" s="36">
        <f>$H$163*24</f>
        <v>144</v>
      </c>
      <c r="H174" s="36">
        <f>$H$163*24</f>
        <v>144</v>
      </c>
      <c r="I174" s="36">
        <f>$H$163*24</f>
        <v>144</v>
      </c>
      <c r="J174" s="36">
        <f>$H$163*9</f>
        <v>54</v>
      </c>
      <c r="K174" s="36">
        <f>$H$163*9</f>
        <v>54</v>
      </c>
      <c r="L174" s="36">
        <f>$H$163*24</f>
        <v>144</v>
      </c>
      <c r="M174" s="36">
        <f>$H$163*24</f>
        <v>144</v>
      </c>
      <c r="N174" s="36">
        <f>$H$163*24</f>
        <v>144</v>
      </c>
      <c r="O174" s="36">
        <f>$H$163*24</f>
        <v>144</v>
      </c>
    </row>
    <row r="175" spans="1:21" ht="15.75" customHeight="1" thickBot="1" x14ac:dyDescent="0.3">
      <c r="A175" s="200" t="s">
        <v>55</v>
      </c>
      <c r="B175" s="201"/>
      <c r="C175" s="201"/>
      <c r="D175" s="17">
        <f>SUMPRODUCT(D173*$L162+D174*$L$163)/1000</f>
        <v>356.4</v>
      </c>
      <c r="E175" s="17">
        <f t="shared" ref="E175:O175" si="0">SUMPRODUCT(E173*$L162+E174*$L$163)/1000</f>
        <v>871.2</v>
      </c>
      <c r="F175" s="17">
        <f t="shared" si="0"/>
        <v>871.2</v>
      </c>
      <c r="G175" s="17">
        <f t="shared" si="0"/>
        <v>950.4</v>
      </c>
      <c r="H175" s="17">
        <f t="shared" si="0"/>
        <v>950.4</v>
      </c>
      <c r="I175" s="17">
        <f t="shared" si="0"/>
        <v>950.4</v>
      </c>
      <c r="J175" s="17">
        <f t="shared" si="0"/>
        <v>356.4</v>
      </c>
      <c r="K175" s="17">
        <f t="shared" si="0"/>
        <v>356.4</v>
      </c>
      <c r="L175" s="17">
        <f t="shared" si="0"/>
        <v>950.4</v>
      </c>
      <c r="M175" s="17">
        <f t="shared" si="0"/>
        <v>950.4</v>
      </c>
      <c r="N175" s="17">
        <f t="shared" si="0"/>
        <v>950.4</v>
      </c>
      <c r="O175" s="17">
        <f t="shared" si="0"/>
        <v>950.4</v>
      </c>
    </row>
    <row r="176" spans="1:21" ht="15.75" customHeight="1" thickBot="1" x14ac:dyDescent="0.3">
      <c r="A176" s="78" t="s">
        <v>64</v>
      </c>
      <c r="B176" s="79"/>
      <c r="C176" s="79"/>
      <c r="D176" s="79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1"/>
    </row>
    <row r="177" spans="1:15" ht="15.75" customHeight="1" x14ac:dyDescent="0.25">
      <c r="A177" s="202" t="s">
        <v>141</v>
      </c>
      <c r="B177" s="203"/>
      <c r="C177" s="203"/>
      <c r="D177" s="203"/>
      <c r="E177" s="203"/>
      <c r="F177" s="203"/>
      <c r="G177" s="203"/>
      <c r="H177" s="203"/>
      <c r="I177" s="203"/>
      <c r="J177" s="203"/>
      <c r="K177" s="203"/>
      <c r="L177" s="203"/>
      <c r="M177" s="203"/>
      <c r="N177" s="203"/>
      <c r="O177" s="204"/>
    </row>
    <row r="178" spans="1:15" ht="15.75" customHeight="1" x14ac:dyDescent="0.25">
      <c r="A178" s="205"/>
      <c r="B178" s="206"/>
      <c r="C178" s="20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7"/>
    </row>
    <row r="179" spans="1:15" ht="15.75" customHeight="1" x14ac:dyDescent="0.25">
      <c r="A179" s="205"/>
      <c r="B179" s="206"/>
      <c r="C179" s="20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  <c r="O179" s="207"/>
    </row>
    <row r="180" spans="1:15" ht="15.75" customHeight="1" x14ac:dyDescent="0.25">
      <c r="A180" s="205"/>
      <c r="B180" s="206"/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7"/>
    </row>
    <row r="181" spans="1:15" ht="15.75" customHeight="1" x14ac:dyDescent="0.25">
      <c r="A181" s="205"/>
      <c r="B181" s="206"/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7"/>
    </row>
    <row r="182" spans="1:15" ht="15.75" customHeight="1" x14ac:dyDescent="0.25">
      <c r="A182" s="208"/>
      <c r="B182" s="206"/>
      <c r="C182" s="20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  <c r="O182" s="207"/>
    </row>
    <row r="183" spans="1:15" ht="15.75" customHeight="1" x14ac:dyDescent="0.25">
      <c r="A183" s="208"/>
      <c r="B183" s="206"/>
      <c r="C183" s="20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  <c r="O183" s="207"/>
    </row>
    <row r="184" spans="1:15" x14ac:dyDescent="0.25">
      <c r="A184" s="208"/>
      <c r="B184" s="206"/>
      <c r="C184" s="20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  <c r="O184" s="207"/>
    </row>
    <row r="185" spans="1:15" x14ac:dyDescent="0.25">
      <c r="A185" s="208"/>
      <c r="B185" s="206"/>
      <c r="C185" s="206"/>
      <c r="D185" s="206"/>
      <c r="E185" s="206"/>
      <c r="F185" s="206"/>
      <c r="G185" s="206"/>
      <c r="H185" s="206"/>
      <c r="I185" s="206"/>
      <c r="J185" s="206"/>
      <c r="K185" s="206"/>
      <c r="L185" s="206"/>
      <c r="M185" s="206"/>
      <c r="N185" s="206"/>
      <c r="O185" s="207"/>
    </row>
    <row r="186" spans="1:15" x14ac:dyDescent="0.25">
      <c r="A186" s="209"/>
      <c r="B186" s="210"/>
      <c r="C186" s="210"/>
      <c r="D186" s="210"/>
      <c r="E186" s="210"/>
      <c r="F186" s="210"/>
      <c r="G186" s="210"/>
      <c r="H186" s="210"/>
      <c r="I186" s="210"/>
      <c r="J186" s="210"/>
      <c r="K186" s="210"/>
      <c r="L186" s="210"/>
      <c r="M186" s="210"/>
      <c r="N186" s="210"/>
      <c r="O186" s="211"/>
    </row>
    <row r="187" spans="1:15" x14ac:dyDescent="0.25">
      <c r="A187" s="82" t="s">
        <v>63</v>
      </c>
      <c r="B187" s="119"/>
      <c r="C187" s="119"/>
      <c r="D187" s="119"/>
      <c r="E187" s="119"/>
      <c r="F187" s="105" t="s">
        <v>57</v>
      </c>
      <c r="G187" s="119"/>
      <c r="H187" s="105" t="s">
        <v>59</v>
      </c>
      <c r="I187" s="119"/>
      <c r="J187" s="105" t="s">
        <v>60</v>
      </c>
      <c r="K187" s="119"/>
      <c r="L187" s="105" t="s">
        <v>61</v>
      </c>
      <c r="M187" s="105"/>
      <c r="N187" s="186"/>
      <c r="O187" s="187"/>
    </row>
    <row r="188" spans="1:15" ht="24" customHeight="1" x14ac:dyDescent="0.25">
      <c r="A188" s="108" t="s">
        <v>105</v>
      </c>
      <c r="B188" s="109"/>
      <c r="C188" s="109"/>
      <c r="D188" s="109"/>
      <c r="E188" s="109"/>
      <c r="F188" s="185" t="s">
        <v>110</v>
      </c>
      <c r="G188" s="185"/>
      <c r="H188" s="112">
        <v>3</v>
      </c>
      <c r="I188" s="112"/>
      <c r="J188" s="112">
        <v>129</v>
      </c>
      <c r="K188" s="112"/>
      <c r="L188" s="115" t="s">
        <v>109</v>
      </c>
      <c r="M188" s="116"/>
      <c r="N188" s="112"/>
      <c r="O188" s="117"/>
    </row>
    <row r="189" spans="1:15" x14ac:dyDescent="0.25">
      <c r="A189" s="108" t="s">
        <v>120</v>
      </c>
      <c r="B189" s="109"/>
      <c r="C189" s="109"/>
      <c r="D189" s="109"/>
      <c r="E189" s="109"/>
      <c r="F189" s="112"/>
      <c r="G189" s="112"/>
      <c r="H189" s="112">
        <v>9</v>
      </c>
      <c r="I189" s="112"/>
      <c r="J189" s="112">
        <v>45</v>
      </c>
      <c r="K189" s="112"/>
      <c r="L189" s="115" t="s">
        <v>111</v>
      </c>
      <c r="M189" s="116"/>
      <c r="N189" s="112"/>
      <c r="O189" s="117"/>
    </row>
    <row r="190" spans="1:15" ht="24.75" customHeight="1" x14ac:dyDescent="0.25">
      <c r="A190" s="108" t="s">
        <v>106</v>
      </c>
      <c r="B190" s="109"/>
      <c r="C190" s="109"/>
      <c r="D190" s="109"/>
      <c r="E190" s="109"/>
      <c r="F190" s="185" t="s">
        <v>113</v>
      </c>
      <c r="G190" s="185"/>
      <c r="H190" s="112">
        <v>1</v>
      </c>
      <c r="I190" s="112"/>
      <c r="J190" s="112">
        <v>10.5</v>
      </c>
      <c r="K190" s="112"/>
      <c r="L190" s="115" t="s">
        <v>114</v>
      </c>
      <c r="M190" s="116"/>
      <c r="N190" s="112"/>
      <c r="O190" s="117"/>
    </row>
    <row r="191" spans="1:15" x14ac:dyDescent="0.25">
      <c r="A191" s="108" t="s">
        <v>107</v>
      </c>
      <c r="B191" s="109"/>
      <c r="C191" s="109"/>
      <c r="D191" s="109"/>
      <c r="E191" s="109"/>
      <c r="F191" s="112"/>
      <c r="G191" s="112"/>
      <c r="H191" s="112">
        <v>1</v>
      </c>
      <c r="I191" s="112"/>
      <c r="J191" s="112">
        <v>20</v>
      </c>
      <c r="K191" s="112"/>
      <c r="L191" s="115" t="s">
        <v>62</v>
      </c>
      <c r="M191" s="116"/>
      <c r="N191" s="112"/>
      <c r="O191" s="117"/>
    </row>
    <row r="192" spans="1:15" x14ac:dyDescent="0.25">
      <c r="A192" s="108" t="s">
        <v>108</v>
      </c>
      <c r="B192" s="109"/>
      <c r="C192" s="109"/>
      <c r="D192" s="109"/>
      <c r="E192" s="109"/>
      <c r="F192" s="112"/>
      <c r="G192" s="112"/>
      <c r="H192" s="112">
        <v>1</v>
      </c>
      <c r="I192" s="112"/>
      <c r="J192" s="112">
        <v>5</v>
      </c>
      <c r="K192" s="112"/>
      <c r="L192" s="115" t="s">
        <v>62</v>
      </c>
      <c r="M192" s="116"/>
      <c r="N192" s="112"/>
      <c r="O192" s="117"/>
    </row>
    <row r="193" spans="1:15" x14ac:dyDescent="0.25">
      <c r="A193" s="108" t="s">
        <v>144</v>
      </c>
      <c r="B193" s="109"/>
      <c r="C193" s="109"/>
      <c r="D193" s="109"/>
      <c r="E193" s="109"/>
      <c r="F193" s="112" t="s">
        <v>62</v>
      </c>
      <c r="G193" s="112"/>
      <c r="H193" s="112" t="s">
        <v>62</v>
      </c>
      <c r="I193" s="112"/>
      <c r="J193" s="112">
        <v>70</v>
      </c>
      <c r="K193" s="112"/>
      <c r="L193" s="115" t="s">
        <v>62</v>
      </c>
      <c r="M193" s="116"/>
      <c r="N193" s="112"/>
      <c r="O193" s="117"/>
    </row>
    <row r="194" spans="1:15" x14ac:dyDescent="0.25">
      <c r="A194" s="108" t="s">
        <v>112</v>
      </c>
      <c r="B194" s="109"/>
      <c r="C194" s="109"/>
      <c r="D194" s="109"/>
      <c r="E194" s="109"/>
      <c r="F194" s="112" t="s">
        <v>62</v>
      </c>
      <c r="G194" s="112"/>
      <c r="H194" s="112" t="s">
        <v>62</v>
      </c>
      <c r="I194" s="112"/>
      <c r="J194" s="112">
        <v>40</v>
      </c>
      <c r="K194" s="112"/>
      <c r="L194" s="115" t="s">
        <v>62</v>
      </c>
      <c r="M194" s="116"/>
      <c r="N194" s="112"/>
      <c r="O194" s="117"/>
    </row>
    <row r="195" spans="1:15" x14ac:dyDescent="0.25">
      <c r="A195" s="121" t="s">
        <v>58</v>
      </c>
      <c r="B195" s="122"/>
      <c r="C195" s="122"/>
      <c r="D195" s="122"/>
      <c r="E195" s="123"/>
      <c r="F195" s="105" t="s">
        <v>62</v>
      </c>
      <c r="G195" s="119"/>
      <c r="H195" s="105" t="s">
        <v>62</v>
      </c>
      <c r="I195" s="119"/>
      <c r="J195" s="105">
        <f>SUM(J188:K194)</f>
        <v>319.5</v>
      </c>
      <c r="K195" s="119"/>
      <c r="L195" s="118" t="s">
        <v>62</v>
      </c>
      <c r="M195" s="118"/>
      <c r="N195" s="119"/>
      <c r="O195" s="120"/>
    </row>
    <row r="196" spans="1:15" x14ac:dyDescent="0.25">
      <c r="A196" s="188" t="s">
        <v>138</v>
      </c>
      <c r="B196" s="189"/>
      <c r="C196" s="189"/>
      <c r="D196" s="189"/>
      <c r="E196" s="189"/>
      <c r="F196" s="189"/>
      <c r="G196" s="189"/>
      <c r="H196" s="189"/>
      <c r="I196" s="189"/>
      <c r="J196" s="189"/>
      <c r="K196" s="189"/>
      <c r="L196" s="189"/>
      <c r="M196" s="189"/>
      <c r="N196" s="189"/>
      <c r="O196" s="190"/>
    </row>
    <row r="197" spans="1:15" x14ac:dyDescent="0.25">
      <c r="A197" s="178"/>
      <c r="B197" s="174"/>
      <c r="C197" s="174"/>
      <c r="D197" s="174"/>
      <c r="E197" s="174"/>
      <c r="F197" s="174"/>
      <c r="G197" s="174"/>
      <c r="H197" s="174"/>
      <c r="I197" s="174"/>
      <c r="J197" s="174"/>
      <c r="K197" s="174"/>
      <c r="L197" s="174"/>
      <c r="M197" s="174"/>
      <c r="N197" s="174"/>
      <c r="O197" s="175"/>
    </row>
    <row r="198" spans="1:15" x14ac:dyDescent="0.25">
      <c r="A198" s="178"/>
      <c r="B198" s="174"/>
      <c r="C198" s="174"/>
      <c r="D198" s="174"/>
      <c r="E198" s="174"/>
      <c r="F198" s="174"/>
      <c r="G198" s="174"/>
      <c r="H198" s="174"/>
      <c r="I198" s="174"/>
      <c r="J198" s="174"/>
      <c r="K198" s="174"/>
      <c r="L198" s="174"/>
      <c r="M198" s="174"/>
      <c r="N198" s="174"/>
      <c r="O198" s="175"/>
    </row>
    <row r="199" spans="1:15" x14ac:dyDescent="0.25">
      <c r="A199" s="178"/>
      <c r="B199" s="174"/>
      <c r="C199" s="174"/>
      <c r="D199" s="174"/>
      <c r="E199" s="174"/>
      <c r="F199" s="174"/>
      <c r="G199" s="174"/>
      <c r="H199" s="174"/>
      <c r="I199" s="174"/>
      <c r="J199" s="174"/>
      <c r="K199" s="174"/>
      <c r="L199" s="174"/>
      <c r="M199" s="174"/>
      <c r="N199" s="174"/>
      <c r="O199" s="175"/>
    </row>
    <row r="200" spans="1:15" x14ac:dyDescent="0.25">
      <c r="A200" s="178"/>
      <c r="B200" s="174"/>
      <c r="C200" s="174"/>
      <c r="D200" s="174"/>
      <c r="E200" s="174"/>
      <c r="F200" s="174"/>
      <c r="G200" s="174"/>
      <c r="H200" s="174"/>
      <c r="I200" s="174"/>
      <c r="J200" s="174"/>
      <c r="K200" s="174"/>
      <c r="L200" s="174"/>
      <c r="M200" s="174"/>
      <c r="N200" s="174"/>
      <c r="O200" s="175"/>
    </row>
    <row r="201" spans="1:15" x14ac:dyDescent="0.25">
      <c r="A201" s="173"/>
      <c r="B201" s="174"/>
      <c r="C201" s="174"/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5"/>
    </row>
    <row r="202" spans="1:15" x14ac:dyDescent="0.25">
      <c r="A202" s="173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74"/>
      <c r="O202" s="175"/>
    </row>
    <row r="203" spans="1:15" x14ac:dyDescent="0.25">
      <c r="A203" s="82" t="s">
        <v>65</v>
      </c>
      <c r="B203" s="83"/>
      <c r="C203" s="83"/>
      <c r="D203" s="83"/>
      <c r="E203" s="83"/>
      <c r="F203" s="105" t="s">
        <v>66</v>
      </c>
      <c r="G203" s="83"/>
      <c r="H203" s="105" t="s">
        <v>67</v>
      </c>
      <c r="I203" s="83"/>
      <c r="J203" s="105" t="s">
        <v>68</v>
      </c>
      <c r="K203" s="83"/>
      <c r="L203" s="83"/>
      <c r="M203" s="83"/>
      <c r="N203" s="83"/>
      <c r="O203" s="107"/>
    </row>
    <row r="204" spans="1:15" x14ac:dyDescent="0.25">
      <c r="A204" s="108" t="s">
        <v>121</v>
      </c>
      <c r="B204" s="109"/>
      <c r="C204" s="109"/>
      <c r="D204" s="109"/>
      <c r="E204" s="109"/>
      <c r="F204" s="110" t="s">
        <v>69</v>
      </c>
      <c r="G204" s="111"/>
      <c r="H204" s="112" t="s">
        <v>129</v>
      </c>
      <c r="I204" s="113"/>
      <c r="J204" s="112" t="s">
        <v>133</v>
      </c>
      <c r="K204" s="113"/>
      <c r="L204" s="113"/>
      <c r="M204" s="113"/>
      <c r="N204" s="113"/>
      <c r="O204" s="114"/>
    </row>
    <row r="205" spans="1:15" x14ac:dyDescent="0.25">
      <c r="A205" s="108" t="s">
        <v>123</v>
      </c>
      <c r="B205" s="109"/>
      <c r="C205" s="109"/>
      <c r="D205" s="109"/>
      <c r="E205" s="109"/>
      <c r="F205" s="112" t="s">
        <v>128</v>
      </c>
      <c r="G205" s="113"/>
      <c r="H205" s="112" t="s">
        <v>129</v>
      </c>
      <c r="I205" s="113"/>
      <c r="J205" s="112" t="s">
        <v>130</v>
      </c>
      <c r="K205" s="113"/>
      <c r="L205" s="113"/>
      <c r="M205" s="113"/>
      <c r="N205" s="113"/>
      <c r="O205" s="114"/>
    </row>
    <row r="206" spans="1:15" x14ac:dyDescent="0.25">
      <c r="A206" s="108" t="s">
        <v>124</v>
      </c>
      <c r="B206" s="109"/>
      <c r="C206" s="109"/>
      <c r="D206" s="109"/>
      <c r="E206" s="109"/>
      <c r="F206" s="112" t="s">
        <v>122</v>
      </c>
      <c r="G206" s="113"/>
      <c r="H206" s="112" t="s">
        <v>131</v>
      </c>
      <c r="I206" s="113"/>
      <c r="J206" s="112" t="s">
        <v>132</v>
      </c>
      <c r="K206" s="113"/>
      <c r="L206" s="113"/>
      <c r="M206" s="113"/>
      <c r="N206" s="113"/>
      <c r="O206" s="114"/>
    </row>
    <row r="207" spans="1:15" x14ac:dyDescent="0.25">
      <c r="A207" s="108" t="s">
        <v>125</v>
      </c>
      <c r="B207" s="109"/>
      <c r="C207" s="109"/>
      <c r="D207" s="109"/>
      <c r="E207" s="109"/>
      <c r="F207" s="112" t="s">
        <v>135</v>
      </c>
      <c r="G207" s="113"/>
      <c r="H207" s="112" t="s">
        <v>88</v>
      </c>
      <c r="I207" s="113"/>
      <c r="J207" s="112" t="s">
        <v>134</v>
      </c>
      <c r="K207" s="113"/>
      <c r="L207" s="113"/>
      <c r="M207" s="113"/>
      <c r="N207" s="113"/>
      <c r="O207" s="114"/>
    </row>
    <row r="208" spans="1:15" x14ac:dyDescent="0.25">
      <c r="A208" s="108" t="s">
        <v>126</v>
      </c>
      <c r="B208" s="109"/>
      <c r="C208" s="109"/>
      <c r="D208" s="109"/>
      <c r="E208" s="109"/>
      <c r="F208" s="112" t="s">
        <v>88</v>
      </c>
      <c r="G208" s="113"/>
      <c r="H208" s="112" t="s">
        <v>136</v>
      </c>
      <c r="I208" s="113"/>
      <c r="J208" s="112" t="s">
        <v>70</v>
      </c>
      <c r="K208" s="113"/>
      <c r="L208" s="113"/>
      <c r="M208" s="113"/>
      <c r="N208" s="113"/>
      <c r="O208" s="114"/>
    </row>
    <row r="209" spans="1:15" ht="16.5" thickBot="1" x14ac:dyDescent="0.3">
      <c r="A209" s="100" t="s">
        <v>127</v>
      </c>
      <c r="B209" s="101"/>
      <c r="C209" s="101"/>
      <c r="D209" s="101"/>
      <c r="E209" s="101"/>
      <c r="F209" s="102" t="s">
        <v>89</v>
      </c>
      <c r="G209" s="103"/>
      <c r="H209" s="102" t="s">
        <v>62</v>
      </c>
      <c r="I209" s="103"/>
      <c r="J209" s="102" t="s">
        <v>137</v>
      </c>
      <c r="K209" s="103"/>
      <c r="L209" s="103"/>
      <c r="M209" s="103"/>
      <c r="N209" s="103"/>
      <c r="O209" s="104"/>
    </row>
    <row r="210" spans="1:15" ht="16.5" thickBot="1" x14ac:dyDescent="0.3">
      <c r="A210" s="78" t="s">
        <v>71</v>
      </c>
      <c r="B210" s="79"/>
      <c r="C210" s="79"/>
      <c r="D210" s="79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1"/>
    </row>
    <row r="211" spans="1:15" x14ac:dyDescent="0.25">
      <c r="A211" s="84" t="s">
        <v>73</v>
      </c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6"/>
    </row>
    <row r="212" spans="1:15" ht="37.5" customHeight="1" x14ac:dyDescent="0.25">
      <c r="A212" s="90" t="s">
        <v>86</v>
      </c>
      <c r="B212" s="91"/>
      <c r="C212" s="91"/>
      <c r="D212" s="91"/>
      <c r="E212" s="92"/>
      <c r="F212" s="96" t="s">
        <v>117</v>
      </c>
      <c r="G212" s="97"/>
      <c r="H212" s="96" t="s">
        <v>118</v>
      </c>
      <c r="I212" s="97"/>
      <c r="J212" s="96" t="s">
        <v>119</v>
      </c>
      <c r="K212" s="97"/>
      <c r="L212" s="105" t="s">
        <v>90</v>
      </c>
      <c r="M212" s="105"/>
      <c r="N212" s="105" t="s">
        <v>72</v>
      </c>
      <c r="O212" s="106"/>
    </row>
    <row r="213" spans="1:15" x14ac:dyDescent="0.25">
      <c r="A213" s="93" t="str">
        <f>A162</f>
        <v>Индивидуальные занятия</v>
      </c>
      <c r="B213" s="94"/>
      <c r="C213" s="94"/>
      <c r="D213" s="94"/>
      <c r="E213" s="95"/>
      <c r="F213" s="98">
        <v>550</v>
      </c>
      <c r="G213" s="99"/>
      <c r="H213" s="98">
        <v>50</v>
      </c>
      <c r="I213" s="99"/>
      <c r="J213" s="98">
        <v>15</v>
      </c>
      <c r="K213" s="99"/>
      <c r="L213" s="87">
        <v>100</v>
      </c>
      <c r="M213" s="87"/>
      <c r="N213" s="88">
        <f>F213+H213+J213+L213</f>
        <v>715</v>
      </c>
      <c r="O213" s="89"/>
    </row>
    <row r="214" spans="1:15" ht="16.5" thickBot="1" x14ac:dyDescent="0.3">
      <c r="A214" s="93" t="str">
        <f>A163</f>
        <v>Групповые занятия (3-5 чел)</v>
      </c>
      <c r="B214" s="94"/>
      <c r="C214" s="94"/>
      <c r="D214" s="94"/>
      <c r="E214" s="95"/>
      <c r="F214" s="98">
        <v>1500</v>
      </c>
      <c r="G214" s="99"/>
      <c r="H214" s="98">
        <v>35</v>
      </c>
      <c r="I214" s="99"/>
      <c r="J214" s="98">
        <v>10</v>
      </c>
      <c r="K214" s="99"/>
      <c r="L214" s="87">
        <v>100</v>
      </c>
      <c r="M214" s="87"/>
      <c r="N214" s="88">
        <f>F214+H214+J214+L214</f>
        <v>1645</v>
      </c>
      <c r="O214" s="89"/>
    </row>
    <row r="215" spans="1:15" ht="15.75" customHeight="1" x14ac:dyDescent="0.25">
      <c r="A215" s="84" t="s">
        <v>96</v>
      </c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6"/>
    </row>
    <row r="216" spans="1:15" ht="15.75" customHeight="1" x14ac:dyDescent="0.25">
      <c r="A216" s="82" t="s">
        <v>42</v>
      </c>
      <c r="B216" s="83"/>
      <c r="C216" s="83"/>
      <c r="D216" s="15" t="s">
        <v>43</v>
      </c>
      <c r="E216" s="15" t="s">
        <v>44</v>
      </c>
      <c r="F216" s="15" t="s">
        <v>45</v>
      </c>
      <c r="G216" s="15" t="s">
        <v>46</v>
      </c>
      <c r="H216" s="15" t="s">
        <v>47</v>
      </c>
      <c r="I216" s="15" t="s">
        <v>48</v>
      </c>
      <c r="J216" s="15" t="s">
        <v>49</v>
      </c>
      <c r="K216" s="15" t="s">
        <v>50</v>
      </c>
      <c r="L216" s="15" t="s">
        <v>51</v>
      </c>
      <c r="M216" s="15" t="s">
        <v>52</v>
      </c>
      <c r="N216" s="15" t="s">
        <v>53</v>
      </c>
      <c r="O216" s="16" t="s">
        <v>54</v>
      </c>
    </row>
    <row r="217" spans="1:15" ht="15.75" customHeight="1" x14ac:dyDescent="0.25">
      <c r="A217" s="62" t="str">
        <f>CONCATENATE("Себестоимость"," ",A162)</f>
        <v>Себестоимость Индивидуальные занятия</v>
      </c>
      <c r="B217" s="63"/>
      <c r="C217" s="63"/>
      <c r="D217" s="18">
        <f>D173*$N213/1000</f>
        <v>77.22</v>
      </c>
      <c r="E217" s="18">
        <f t="shared" ref="E217:G217" si="1">E173*$N213/1000</f>
        <v>188.76</v>
      </c>
      <c r="F217" s="18">
        <f t="shared" si="1"/>
        <v>188.76</v>
      </c>
      <c r="G217" s="18">
        <f t="shared" si="1"/>
        <v>205.92</v>
      </c>
      <c r="H217" s="18">
        <f t="shared" ref="H217:O217" si="2">H173*$N213/1000</f>
        <v>205.92</v>
      </c>
      <c r="I217" s="18">
        <f t="shared" si="2"/>
        <v>205.92</v>
      </c>
      <c r="J217" s="18">
        <f t="shared" si="2"/>
        <v>77.22</v>
      </c>
      <c r="K217" s="18">
        <f t="shared" si="2"/>
        <v>77.22</v>
      </c>
      <c r="L217" s="18">
        <f t="shared" si="2"/>
        <v>205.92</v>
      </c>
      <c r="M217" s="18">
        <f t="shared" si="2"/>
        <v>205.92</v>
      </c>
      <c r="N217" s="18">
        <f t="shared" si="2"/>
        <v>205.92</v>
      </c>
      <c r="O217" s="19">
        <f t="shared" si="2"/>
        <v>205.92</v>
      </c>
    </row>
    <row r="218" spans="1:15" ht="15.75" customHeight="1" x14ac:dyDescent="0.25">
      <c r="A218" s="62" t="str">
        <f>CONCATENATE("Себестоимость"," ",A163)</f>
        <v>Себестоимость Групповые занятия (3-5 чел)</v>
      </c>
      <c r="B218" s="63"/>
      <c r="C218" s="63"/>
      <c r="D218" s="18">
        <f>D174*$N214/1000</f>
        <v>88.83</v>
      </c>
      <c r="E218" s="18">
        <f t="shared" ref="E218:G218" si="3">E174*$N214/1000</f>
        <v>217.14</v>
      </c>
      <c r="F218" s="18">
        <f t="shared" si="3"/>
        <v>217.14</v>
      </c>
      <c r="G218" s="18">
        <f t="shared" si="3"/>
        <v>236.88</v>
      </c>
      <c r="H218" s="18">
        <f t="shared" ref="H218:O218" si="4">H174*$N214/1000</f>
        <v>236.88</v>
      </c>
      <c r="I218" s="18">
        <f t="shared" si="4"/>
        <v>236.88</v>
      </c>
      <c r="J218" s="18">
        <f t="shared" si="4"/>
        <v>88.83</v>
      </c>
      <c r="K218" s="18">
        <f t="shared" si="4"/>
        <v>88.83</v>
      </c>
      <c r="L218" s="18">
        <f t="shared" si="4"/>
        <v>236.88</v>
      </c>
      <c r="M218" s="18">
        <f t="shared" si="4"/>
        <v>236.88</v>
      </c>
      <c r="N218" s="18">
        <f t="shared" si="4"/>
        <v>236.88</v>
      </c>
      <c r="O218" s="19">
        <f t="shared" si="4"/>
        <v>236.88</v>
      </c>
    </row>
    <row r="219" spans="1:15" ht="16.5" thickBot="1" x14ac:dyDescent="0.3">
      <c r="A219" s="73" t="s">
        <v>74</v>
      </c>
      <c r="B219" s="74"/>
      <c r="C219" s="74"/>
      <c r="D219" s="20">
        <f t="shared" ref="D219:O219" si="5">SUM(D217:D218)</f>
        <v>166.05</v>
      </c>
      <c r="E219" s="20">
        <f t="shared" si="5"/>
        <v>405.9</v>
      </c>
      <c r="F219" s="20">
        <f t="shared" si="5"/>
        <v>405.9</v>
      </c>
      <c r="G219" s="20">
        <f t="shared" si="5"/>
        <v>442.79999999999995</v>
      </c>
      <c r="H219" s="20">
        <f t="shared" si="5"/>
        <v>442.79999999999995</v>
      </c>
      <c r="I219" s="20">
        <f t="shared" si="5"/>
        <v>442.79999999999995</v>
      </c>
      <c r="J219" s="20">
        <f t="shared" si="5"/>
        <v>166.05</v>
      </c>
      <c r="K219" s="20">
        <f t="shared" si="5"/>
        <v>166.05</v>
      </c>
      <c r="L219" s="20">
        <f t="shared" si="5"/>
        <v>442.79999999999995</v>
      </c>
      <c r="M219" s="20">
        <f t="shared" si="5"/>
        <v>442.79999999999995</v>
      </c>
      <c r="N219" s="20">
        <f t="shared" si="5"/>
        <v>442.79999999999995</v>
      </c>
      <c r="O219" s="21">
        <f t="shared" si="5"/>
        <v>442.79999999999995</v>
      </c>
    </row>
    <row r="220" spans="1:15" ht="16.5" thickBot="1" x14ac:dyDescent="0.3">
      <c r="A220" s="78" t="s">
        <v>75</v>
      </c>
      <c r="B220" s="79"/>
      <c r="C220" s="79"/>
      <c r="D220" s="79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1"/>
    </row>
    <row r="221" spans="1:15" ht="15.75" customHeight="1" thickBot="1" x14ac:dyDescent="0.3">
      <c r="A221" s="84" t="s">
        <v>97</v>
      </c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6"/>
    </row>
    <row r="222" spans="1:15" ht="15.75" customHeight="1" x14ac:dyDescent="0.25">
      <c r="A222" s="60" t="s">
        <v>42</v>
      </c>
      <c r="B222" s="61"/>
      <c r="C222" s="61"/>
      <c r="D222" s="22" t="s">
        <v>43</v>
      </c>
      <c r="E222" s="22" t="s">
        <v>44</v>
      </c>
      <c r="F222" s="22" t="s">
        <v>45</v>
      </c>
      <c r="G222" s="22" t="s">
        <v>46</v>
      </c>
      <c r="H222" s="22" t="s">
        <v>47</v>
      </c>
      <c r="I222" s="22" t="s">
        <v>48</v>
      </c>
      <c r="J222" s="22" t="s">
        <v>49</v>
      </c>
      <c r="K222" s="22" t="s">
        <v>50</v>
      </c>
      <c r="L222" s="22" t="s">
        <v>51</v>
      </c>
      <c r="M222" s="22" t="s">
        <v>52</v>
      </c>
      <c r="N222" s="22" t="s">
        <v>53</v>
      </c>
      <c r="O222" s="23" t="s">
        <v>54</v>
      </c>
    </row>
    <row r="223" spans="1:15" ht="15.75" customHeight="1" x14ac:dyDescent="0.25">
      <c r="A223" s="62" t="s">
        <v>91</v>
      </c>
      <c r="B223" s="63"/>
      <c r="C223" s="63"/>
      <c r="D223" s="18">
        <f>D175</f>
        <v>356.4</v>
      </c>
      <c r="E223" s="18">
        <f t="shared" ref="E223:O223" si="6">E175</f>
        <v>871.2</v>
      </c>
      <c r="F223" s="18">
        <f t="shared" si="6"/>
        <v>871.2</v>
      </c>
      <c r="G223" s="18">
        <f t="shared" si="6"/>
        <v>950.4</v>
      </c>
      <c r="H223" s="18">
        <f t="shared" si="6"/>
        <v>950.4</v>
      </c>
      <c r="I223" s="18">
        <f t="shared" si="6"/>
        <v>950.4</v>
      </c>
      <c r="J223" s="18">
        <f t="shared" si="6"/>
        <v>356.4</v>
      </c>
      <c r="K223" s="18">
        <f t="shared" si="6"/>
        <v>356.4</v>
      </c>
      <c r="L223" s="18">
        <f t="shared" si="6"/>
        <v>950.4</v>
      </c>
      <c r="M223" s="18">
        <f t="shared" si="6"/>
        <v>950.4</v>
      </c>
      <c r="N223" s="18">
        <f t="shared" si="6"/>
        <v>950.4</v>
      </c>
      <c r="O223" s="19">
        <f t="shared" si="6"/>
        <v>950.4</v>
      </c>
    </row>
    <row r="224" spans="1:15" ht="15.75" customHeight="1" x14ac:dyDescent="0.25">
      <c r="A224" s="62" t="s">
        <v>92</v>
      </c>
      <c r="B224" s="63"/>
      <c r="C224" s="63"/>
      <c r="D224" s="18">
        <f>D219</f>
        <v>166.05</v>
      </c>
      <c r="E224" s="18">
        <f t="shared" ref="E224:O224" si="7">E219</f>
        <v>405.9</v>
      </c>
      <c r="F224" s="18">
        <f t="shared" si="7"/>
        <v>405.9</v>
      </c>
      <c r="G224" s="18">
        <f t="shared" si="7"/>
        <v>442.79999999999995</v>
      </c>
      <c r="H224" s="18">
        <f t="shared" si="7"/>
        <v>442.79999999999995</v>
      </c>
      <c r="I224" s="18">
        <f t="shared" si="7"/>
        <v>442.79999999999995</v>
      </c>
      <c r="J224" s="18">
        <f t="shared" si="7"/>
        <v>166.05</v>
      </c>
      <c r="K224" s="18">
        <f t="shared" si="7"/>
        <v>166.05</v>
      </c>
      <c r="L224" s="18">
        <f t="shared" si="7"/>
        <v>442.79999999999995</v>
      </c>
      <c r="M224" s="18">
        <f t="shared" si="7"/>
        <v>442.79999999999995</v>
      </c>
      <c r="N224" s="18">
        <f t="shared" si="7"/>
        <v>442.79999999999995</v>
      </c>
      <c r="O224" s="19">
        <f t="shared" si="7"/>
        <v>442.79999999999995</v>
      </c>
    </row>
    <row r="225" spans="1:39" ht="15.75" customHeight="1" x14ac:dyDescent="0.25">
      <c r="A225" s="62" t="s">
        <v>76</v>
      </c>
      <c r="B225" s="63"/>
      <c r="C225" s="63"/>
      <c r="D225" s="32">
        <v>25</v>
      </c>
      <c r="E225" s="32">
        <v>25</v>
      </c>
      <c r="F225" s="32">
        <v>25</v>
      </c>
      <c r="G225" s="32">
        <v>25</v>
      </c>
      <c r="H225" s="32">
        <v>25</v>
      </c>
      <c r="I225" s="32">
        <v>25</v>
      </c>
      <c r="J225" s="32">
        <v>25</v>
      </c>
      <c r="K225" s="32">
        <v>25</v>
      </c>
      <c r="L225" s="32">
        <v>25</v>
      </c>
      <c r="M225" s="32">
        <v>25</v>
      </c>
      <c r="N225" s="32">
        <v>25</v>
      </c>
      <c r="O225" s="32">
        <v>25</v>
      </c>
    </row>
    <row r="226" spans="1:39" ht="15.75" customHeight="1" x14ac:dyDescent="0.25">
      <c r="A226" s="62" t="s">
        <v>93</v>
      </c>
      <c r="B226" s="63"/>
      <c r="C226" s="63"/>
      <c r="D226" s="34">
        <v>15</v>
      </c>
      <c r="E226" s="34">
        <v>15</v>
      </c>
      <c r="F226" s="34">
        <v>15</v>
      </c>
      <c r="G226" s="34">
        <v>15</v>
      </c>
      <c r="H226" s="34">
        <v>15</v>
      </c>
      <c r="I226" s="34">
        <v>15</v>
      </c>
      <c r="J226" s="34">
        <v>0</v>
      </c>
      <c r="K226" s="34">
        <v>0</v>
      </c>
      <c r="L226" s="34">
        <v>15</v>
      </c>
      <c r="M226" s="34">
        <v>15</v>
      </c>
      <c r="N226" s="34">
        <v>15</v>
      </c>
      <c r="O226" s="34">
        <v>0</v>
      </c>
    </row>
    <row r="227" spans="1:39" ht="15.75" customHeight="1" x14ac:dyDescent="0.25">
      <c r="A227" s="75" t="s">
        <v>115</v>
      </c>
      <c r="B227" s="76"/>
      <c r="C227" s="77"/>
      <c r="D227" s="34">
        <v>325</v>
      </c>
      <c r="E227" s="34">
        <v>325</v>
      </c>
      <c r="F227" s="34">
        <v>325</v>
      </c>
      <c r="G227" s="34">
        <v>325</v>
      </c>
      <c r="H227" s="34">
        <v>325</v>
      </c>
      <c r="I227" s="34">
        <v>325</v>
      </c>
      <c r="J227" s="34">
        <v>325</v>
      </c>
      <c r="K227" s="34">
        <v>325</v>
      </c>
      <c r="L227" s="34">
        <v>325</v>
      </c>
      <c r="M227" s="34">
        <v>325</v>
      </c>
      <c r="N227" s="34">
        <v>325</v>
      </c>
      <c r="O227" s="34">
        <v>325</v>
      </c>
    </row>
    <row r="228" spans="1:39" ht="15.75" customHeight="1" x14ac:dyDescent="0.25">
      <c r="A228" s="75" t="s">
        <v>116</v>
      </c>
      <c r="B228" s="76"/>
      <c r="C228" s="77"/>
      <c r="D228" s="34">
        <v>15</v>
      </c>
      <c r="E228" s="34">
        <v>15</v>
      </c>
      <c r="F228" s="34">
        <v>15</v>
      </c>
      <c r="G228" s="34">
        <v>15</v>
      </c>
      <c r="H228" s="34">
        <v>15</v>
      </c>
      <c r="I228" s="34">
        <v>15</v>
      </c>
      <c r="J228" s="34">
        <v>15</v>
      </c>
      <c r="K228" s="34">
        <v>15</v>
      </c>
      <c r="L228" s="34">
        <v>15</v>
      </c>
      <c r="M228" s="34">
        <v>15</v>
      </c>
      <c r="N228" s="34">
        <v>15</v>
      </c>
      <c r="O228" s="34">
        <v>15</v>
      </c>
    </row>
    <row r="229" spans="1:39" ht="15.75" customHeight="1" thickBot="1" x14ac:dyDescent="0.3">
      <c r="A229" s="64" t="s">
        <v>77</v>
      </c>
      <c r="B229" s="65"/>
      <c r="C229" s="65"/>
      <c r="D229" s="34">
        <f>D223*0.06</f>
        <v>21.383999999999997</v>
      </c>
      <c r="E229" s="34">
        <f t="shared" ref="E229:O229" si="8">E223*0.06</f>
        <v>52.271999999999998</v>
      </c>
      <c r="F229" s="34">
        <f t="shared" si="8"/>
        <v>52.271999999999998</v>
      </c>
      <c r="G229" s="34">
        <f t="shared" si="8"/>
        <v>57.023999999999994</v>
      </c>
      <c r="H229" s="34">
        <f t="shared" si="8"/>
        <v>57.023999999999994</v>
      </c>
      <c r="I229" s="34">
        <f t="shared" si="8"/>
        <v>57.023999999999994</v>
      </c>
      <c r="J229" s="34">
        <f t="shared" si="8"/>
        <v>21.383999999999997</v>
      </c>
      <c r="K229" s="34">
        <f t="shared" si="8"/>
        <v>21.383999999999997</v>
      </c>
      <c r="L229" s="34">
        <f t="shared" si="8"/>
        <v>57.023999999999994</v>
      </c>
      <c r="M229" s="34">
        <f t="shared" si="8"/>
        <v>57.023999999999994</v>
      </c>
      <c r="N229" s="34">
        <f t="shared" si="8"/>
        <v>57.023999999999994</v>
      </c>
      <c r="O229" s="34">
        <f t="shared" si="8"/>
        <v>57.023999999999994</v>
      </c>
    </row>
    <row r="230" spans="1:39" ht="15.75" customHeight="1" thickBot="1" x14ac:dyDescent="0.3">
      <c r="A230" s="66" t="s">
        <v>78</v>
      </c>
      <c r="B230" s="67"/>
      <c r="C230" s="67"/>
      <c r="D230" s="26">
        <f>D223-D224-D225-D229-D226-D227-D228</f>
        <v>-211.03400000000002</v>
      </c>
      <c r="E230" s="26">
        <f t="shared" ref="E230:O230" si="9">E223-E224-E225-E229-E226-E227-E228</f>
        <v>33.028000000000077</v>
      </c>
      <c r="F230" s="26">
        <f t="shared" si="9"/>
        <v>33.028000000000077</v>
      </c>
      <c r="G230" s="26">
        <f t="shared" si="9"/>
        <v>70.576000000000022</v>
      </c>
      <c r="H230" s="26">
        <f t="shared" si="9"/>
        <v>70.576000000000022</v>
      </c>
      <c r="I230" s="26">
        <f t="shared" si="9"/>
        <v>70.576000000000022</v>
      </c>
      <c r="J230" s="26">
        <f t="shared" si="9"/>
        <v>-196.03400000000002</v>
      </c>
      <c r="K230" s="26">
        <f t="shared" si="9"/>
        <v>-196.03400000000002</v>
      </c>
      <c r="L230" s="26">
        <f t="shared" si="9"/>
        <v>70.576000000000022</v>
      </c>
      <c r="M230" s="26">
        <f t="shared" si="9"/>
        <v>70.576000000000022</v>
      </c>
      <c r="N230" s="26">
        <f t="shared" si="9"/>
        <v>70.576000000000022</v>
      </c>
      <c r="O230" s="26">
        <f t="shared" si="9"/>
        <v>85.576000000000022</v>
      </c>
    </row>
    <row r="231" spans="1:39" x14ac:dyDescent="0.25">
      <c r="A231" s="68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70"/>
    </row>
    <row r="232" spans="1:39" x14ac:dyDescent="0.25">
      <c r="A232" s="62" t="s">
        <v>79</v>
      </c>
      <c r="B232" s="63"/>
      <c r="C232" s="63"/>
      <c r="D232" s="18">
        <f>D230</f>
        <v>-211.03400000000002</v>
      </c>
      <c r="E232" s="18">
        <f t="shared" ref="E232:O232" si="10">E230</f>
        <v>33.028000000000077</v>
      </c>
      <c r="F232" s="18">
        <f t="shared" si="10"/>
        <v>33.028000000000077</v>
      </c>
      <c r="G232" s="18">
        <f t="shared" si="10"/>
        <v>70.576000000000022</v>
      </c>
      <c r="H232" s="18">
        <f t="shared" si="10"/>
        <v>70.576000000000022</v>
      </c>
      <c r="I232" s="18">
        <f t="shared" si="10"/>
        <v>70.576000000000022</v>
      </c>
      <c r="J232" s="18">
        <f t="shared" si="10"/>
        <v>-196.03400000000002</v>
      </c>
      <c r="K232" s="18">
        <f t="shared" si="10"/>
        <v>-196.03400000000002</v>
      </c>
      <c r="L232" s="18">
        <f t="shared" si="10"/>
        <v>70.576000000000022</v>
      </c>
      <c r="M232" s="18">
        <f t="shared" si="10"/>
        <v>70.576000000000022</v>
      </c>
      <c r="N232" s="18">
        <f t="shared" si="10"/>
        <v>70.576000000000022</v>
      </c>
      <c r="O232" s="19">
        <f t="shared" si="10"/>
        <v>85.576000000000022</v>
      </c>
    </row>
    <row r="233" spans="1:39" ht="16.5" thickBot="1" x14ac:dyDescent="0.3">
      <c r="A233" s="64" t="s">
        <v>80</v>
      </c>
      <c r="B233" s="65"/>
      <c r="C233" s="65"/>
      <c r="D233" s="24">
        <f>-J195</f>
        <v>-319.5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5">
        <v>0</v>
      </c>
    </row>
    <row r="234" spans="1:39" x14ac:dyDescent="0.25">
      <c r="A234" s="71" t="s">
        <v>81</v>
      </c>
      <c r="B234" s="72"/>
      <c r="C234" s="72"/>
      <c r="D234" s="27">
        <f>D232+D233</f>
        <v>-530.53399999999999</v>
      </c>
      <c r="E234" s="27">
        <f t="shared" ref="E234:O234" si="11">E232+E233</f>
        <v>33.028000000000077</v>
      </c>
      <c r="F234" s="27">
        <f t="shared" si="11"/>
        <v>33.028000000000077</v>
      </c>
      <c r="G234" s="27">
        <f t="shared" si="11"/>
        <v>70.576000000000022</v>
      </c>
      <c r="H234" s="27">
        <f t="shared" si="11"/>
        <v>70.576000000000022</v>
      </c>
      <c r="I234" s="27">
        <f t="shared" si="11"/>
        <v>70.576000000000022</v>
      </c>
      <c r="J234" s="27">
        <f t="shared" si="11"/>
        <v>-196.03400000000002</v>
      </c>
      <c r="K234" s="27">
        <f t="shared" si="11"/>
        <v>-196.03400000000002</v>
      </c>
      <c r="L234" s="27">
        <f t="shared" si="11"/>
        <v>70.576000000000022</v>
      </c>
      <c r="M234" s="27">
        <f t="shared" si="11"/>
        <v>70.576000000000022</v>
      </c>
      <c r="N234" s="27">
        <f t="shared" si="11"/>
        <v>70.576000000000022</v>
      </c>
      <c r="O234" s="28">
        <f t="shared" si="11"/>
        <v>85.576000000000022</v>
      </c>
      <c r="P234" s="4">
        <f t="shared" ref="P234:AA234" si="12">D250</f>
        <v>326.97099999999989</v>
      </c>
      <c r="Q234" s="4">
        <f t="shared" si="12"/>
        <v>63.135999999999967</v>
      </c>
      <c r="R234" s="4">
        <f t="shared" si="12"/>
        <v>63.135999999999967</v>
      </c>
      <c r="S234" s="4">
        <f t="shared" si="12"/>
        <v>22.546000000000049</v>
      </c>
      <c r="T234" s="4">
        <f t="shared" si="12"/>
        <v>22.546000000000049</v>
      </c>
      <c r="U234" s="4">
        <f t="shared" si="12"/>
        <v>156.55240000000015</v>
      </c>
      <c r="V234" s="4">
        <f t="shared" si="12"/>
        <v>-181.13660000000004</v>
      </c>
      <c r="W234" s="4">
        <f t="shared" si="12"/>
        <v>-181.13660000000004</v>
      </c>
      <c r="X234" s="4">
        <f t="shared" si="12"/>
        <v>156.55240000000015</v>
      </c>
      <c r="Y234" s="4">
        <f t="shared" si="12"/>
        <v>156.55240000000015</v>
      </c>
      <c r="Z234" s="4">
        <f t="shared" si="12"/>
        <v>156.55240000000015</v>
      </c>
      <c r="AA234" s="4">
        <f t="shared" si="12"/>
        <v>156.55240000000015</v>
      </c>
      <c r="AB234" s="4">
        <f t="shared" ref="AB234:AM234" si="13">D266</f>
        <v>437.7899000000001</v>
      </c>
      <c r="AC234" s="4">
        <f t="shared" si="13"/>
        <v>173.95490000000007</v>
      </c>
      <c r="AD234" s="4">
        <f t="shared" si="13"/>
        <v>173.95490000000007</v>
      </c>
      <c r="AE234" s="4">
        <f t="shared" si="13"/>
        <v>133.36490000000009</v>
      </c>
      <c r="AF234" s="4">
        <f t="shared" si="13"/>
        <v>133.36490000000009</v>
      </c>
      <c r="AG234" s="4">
        <f t="shared" si="13"/>
        <v>287.47226000000012</v>
      </c>
      <c r="AH234" s="4">
        <f t="shared" si="13"/>
        <v>-146.53384000000008</v>
      </c>
      <c r="AI234" s="4">
        <f t="shared" si="13"/>
        <v>-146.53384000000008</v>
      </c>
      <c r="AJ234" s="4">
        <f t="shared" si="13"/>
        <v>287.47226000000012</v>
      </c>
      <c r="AK234" s="4">
        <f t="shared" si="13"/>
        <v>287.47226000000012</v>
      </c>
      <c r="AL234" s="4">
        <f t="shared" si="13"/>
        <v>287.47226000000012</v>
      </c>
      <c r="AM234" s="4">
        <f t="shared" si="13"/>
        <v>287.47226000000012</v>
      </c>
    </row>
    <row r="235" spans="1:39" ht="16.5" thickBot="1" x14ac:dyDescent="0.3">
      <c r="A235" s="73" t="s">
        <v>82</v>
      </c>
      <c r="B235" s="74"/>
      <c r="C235" s="74"/>
      <c r="D235" s="20">
        <f>D234</f>
        <v>-530.53399999999999</v>
      </c>
      <c r="E235" s="20">
        <f>D235+E234</f>
        <v>-497.50599999999991</v>
      </c>
      <c r="F235" s="20">
        <f t="shared" ref="F235:O235" si="14">E235+F234</f>
        <v>-464.47799999999984</v>
      </c>
      <c r="G235" s="20">
        <f t="shared" si="14"/>
        <v>-393.90199999999982</v>
      </c>
      <c r="H235" s="20">
        <f t="shared" si="14"/>
        <v>-323.32599999999979</v>
      </c>
      <c r="I235" s="20">
        <f t="shared" si="14"/>
        <v>-252.74999999999977</v>
      </c>
      <c r="J235" s="20">
        <f t="shared" si="14"/>
        <v>-448.78399999999976</v>
      </c>
      <c r="K235" s="20">
        <f t="shared" si="14"/>
        <v>-644.81799999999976</v>
      </c>
      <c r="L235" s="20">
        <f t="shared" si="14"/>
        <v>-574.24199999999973</v>
      </c>
      <c r="M235" s="20">
        <f t="shared" si="14"/>
        <v>-503.66599999999971</v>
      </c>
      <c r="N235" s="20">
        <f t="shared" si="14"/>
        <v>-433.08999999999969</v>
      </c>
      <c r="O235" s="21">
        <f t="shared" si="14"/>
        <v>-347.51399999999967</v>
      </c>
      <c r="P235" s="4">
        <f>O235+P234</f>
        <v>-20.542999999999779</v>
      </c>
      <c r="Q235" s="4">
        <f t="shared" ref="Q235:AA235" si="15">P235+Q234</f>
        <v>42.593000000000188</v>
      </c>
      <c r="R235" s="4">
        <f t="shared" si="15"/>
        <v>105.72900000000016</v>
      </c>
      <c r="S235" s="4">
        <f t="shared" si="15"/>
        <v>128.2750000000002</v>
      </c>
      <c r="T235" s="4">
        <f t="shared" si="15"/>
        <v>150.82100000000025</v>
      </c>
      <c r="U235" s="4">
        <f t="shared" si="15"/>
        <v>307.3734000000004</v>
      </c>
      <c r="V235" s="4">
        <f t="shared" si="15"/>
        <v>126.23680000000036</v>
      </c>
      <c r="W235" s="4">
        <f t="shared" si="15"/>
        <v>-54.899799999999686</v>
      </c>
      <c r="X235" s="4">
        <f t="shared" si="15"/>
        <v>101.65260000000046</v>
      </c>
      <c r="Y235" s="4">
        <f t="shared" si="15"/>
        <v>258.20500000000061</v>
      </c>
      <c r="Z235" s="4">
        <f t="shared" si="15"/>
        <v>414.75740000000076</v>
      </c>
      <c r="AA235" s="4">
        <f t="shared" si="15"/>
        <v>571.30980000000091</v>
      </c>
      <c r="AB235" s="4">
        <f t="shared" ref="AB235:AM235" si="16">AA235+AB234</f>
        <v>1009.099700000001</v>
      </c>
      <c r="AC235" s="4">
        <f t="shared" si="16"/>
        <v>1183.0546000000011</v>
      </c>
      <c r="AD235" s="4">
        <f t="shared" si="16"/>
        <v>1357.009500000001</v>
      </c>
      <c r="AE235" s="4">
        <f t="shared" si="16"/>
        <v>1490.3744000000011</v>
      </c>
      <c r="AF235" s="4">
        <f t="shared" si="16"/>
        <v>1623.7393000000011</v>
      </c>
      <c r="AG235" s="4">
        <f t="shared" si="16"/>
        <v>1911.2115600000011</v>
      </c>
      <c r="AH235" s="4">
        <f t="shared" si="16"/>
        <v>1764.677720000001</v>
      </c>
      <c r="AI235" s="4">
        <f t="shared" si="16"/>
        <v>1618.143880000001</v>
      </c>
      <c r="AJ235" s="4">
        <f t="shared" si="16"/>
        <v>1905.616140000001</v>
      </c>
      <c r="AK235" s="4">
        <f t="shared" si="16"/>
        <v>2193.088400000001</v>
      </c>
      <c r="AL235" s="4">
        <f t="shared" si="16"/>
        <v>2480.560660000001</v>
      </c>
      <c r="AM235" s="4">
        <f t="shared" si="16"/>
        <v>2768.032920000001</v>
      </c>
    </row>
    <row r="236" spans="1:39" x14ac:dyDescent="0.25">
      <c r="A236" s="29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1"/>
    </row>
    <row r="237" spans="1:39" ht="16.5" thickBot="1" x14ac:dyDescent="0.3">
      <c r="A237" s="57" t="s">
        <v>83</v>
      </c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9"/>
    </row>
    <row r="238" spans="1:39" x14ac:dyDescent="0.25">
      <c r="A238" s="60" t="s">
        <v>42</v>
      </c>
      <c r="B238" s="61"/>
      <c r="C238" s="61"/>
      <c r="D238" s="22" t="s">
        <v>43</v>
      </c>
      <c r="E238" s="22" t="s">
        <v>44</v>
      </c>
      <c r="F238" s="22" t="s">
        <v>45</v>
      </c>
      <c r="G238" s="22" t="s">
        <v>46</v>
      </c>
      <c r="H238" s="22" t="s">
        <v>47</v>
      </c>
      <c r="I238" s="22" t="s">
        <v>48</v>
      </c>
      <c r="J238" s="22" t="s">
        <v>49</v>
      </c>
      <c r="K238" s="22" t="s">
        <v>50</v>
      </c>
      <c r="L238" s="22" t="s">
        <v>51</v>
      </c>
      <c r="M238" s="22" t="s">
        <v>52</v>
      </c>
      <c r="N238" s="22" t="s">
        <v>53</v>
      </c>
      <c r="O238" s="23" t="s">
        <v>54</v>
      </c>
    </row>
    <row r="239" spans="1:39" x14ac:dyDescent="0.25">
      <c r="A239" s="62" t="str">
        <f>A223</f>
        <v>Выручка от продаж</v>
      </c>
      <c r="B239" s="63"/>
      <c r="C239" s="63"/>
      <c r="D239" s="18">
        <f>I223</f>
        <v>950.4</v>
      </c>
      <c r="E239" s="18">
        <f>D239</f>
        <v>950.4</v>
      </c>
      <c r="F239" s="18">
        <f>E239</f>
        <v>950.4</v>
      </c>
      <c r="G239" s="18">
        <f>G223</f>
        <v>950.4</v>
      </c>
      <c r="H239" s="18">
        <f t="shared" ref="H239:O239" si="17">H223</f>
        <v>950.4</v>
      </c>
      <c r="I239" s="18">
        <f>I223+(I223*15%)</f>
        <v>1092.96</v>
      </c>
      <c r="J239" s="18">
        <f t="shared" ref="J239:O239" si="18">J223+(J223*15%)</f>
        <v>409.85999999999996</v>
      </c>
      <c r="K239" s="18">
        <f t="shared" si="18"/>
        <v>409.85999999999996</v>
      </c>
      <c r="L239" s="18">
        <f t="shared" si="18"/>
        <v>1092.96</v>
      </c>
      <c r="M239" s="18">
        <f t="shared" si="18"/>
        <v>1092.96</v>
      </c>
      <c r="N239" s="18">
        <f t="shared" si="18"/>
        <v>1092.96</v>
      </c>
      <c r="O239" s="18">
        <f t="shared" si="18"/>
        <v>1092.96</v>
      </c>
    </row>
    <row r="240" spans="1:39" ht="15.75" customHeight="1" x14ac:dyDescent="0.25">
      <c r="A240" s="62" t="str">
        <f>A224</f>
        <v>Себестоимость продаж</v>
      </c>
      <c r="B240" s="63"/>
      <c r="C240" s="63"/>
      <c r="D240" s="18">
        <f>D219</f>
        <v>166.05</v>
      </c>
      <c r="E240" s="18">
        <f>E219</f>
        <v>405.9</v>
      </c>
      <c r="F240" s="18">
        <f>F219</f>
        <v>405.9</v>
      </c>
      <c r="G240" s="18">
        <f>G224</f>
        <v>442.79999999999995</v>
      </c>
      <c r="H240" s="18">
        <f t="shared" ref="H240:O240" si="19">H224</f>
        <v>442.79999999999995</v>
      </c>
      <c r="I240" s="18">
        <f t="shared" si="19"/>
        <v>442.79999999999995</v>
      </c>
      <c r="J240" s="18">
        <f t="shared" si="19"/>
        <v>166.05</v>
      </c>
      <c r="K240" s="18">
        <f t="shared" si="19"/>
        <v>166.05</v>
      </c>
      <c r="L240" s="18">
        <f t="shared" si="19"/>
        <v>442.79999999999995</v>
      </c>
      <c r="M240" s="18">
        <f t="shared" si="19"/>
        <v>442.79999999999995</v>
      </c>
      <c r="N240" s="18">
        <f t="shared" si="19"/>
        <v>442.79999999999995</v>
      </c>
      <c r="O240" s="18">
        <f t="shared" si="19"/>
        <v>442.79999999999995</v>
      </c>
    </row>
    <row r="241" spans="1:40" x14ac:dyDescent="0.25">
      <c r="A241" s="62" t="str">
        <f>A225</f>
        <v>Аренда</v>
      </c>
      <c r="B241" s="63"/>
      <c r="C241" s="63"/>
      <c r="D241" s="32">
        <f>E225+(E225*10%)</f>
        <v>27.5</v>
      </c>
      <c r="E241" s="32">
        <f t="shared" ref="E241" si="20">D241</f>
        <v>27.5</v>
      </c>
      <c r="F241" s="32">
        <f t="shared" ref="F241:O241" si="21">E241</f>
        <v>27.5</v>
      </c>
      <c r="G241" s="32">
        <f t="shared" si="21"/>
        <v>27.5</v>
      </c>
      <c r="H241" s="32">
        <f t="shared" si="21"/>
        <v>27.5</v>
      </c>
      <c r="I241" s="32">
        <f t="shared" si="21"/>
        <v>27.5</v>
      </c>
      <c r="J241" s="32">
        <f t="shared" si="21"/>
        <v>27.5</v>
      </c>
      <c r="K241" s="32">
        <f t="shared" si="21"/>
        <v>27.5</v>
      </c>
      <c r="L241" s="32">
        <f t="shared" si="21"/>
        <v>27.5</v>
      </c>
      <c r="M241" s="32">
        <f t="shared" si="21"/>
        <v>27.5</v>
      </c>
      <c r="N241" s="32">
        <f t="shared" si="21"/>
        <v>27.5</v>
      </c>
      <c r="O241" s="33">
        <f t="shared" si="21"/>
        <v>27.5</v>
      </c>
    </row>
    <row r="242" spans="1:40" x14ac:dyDescent="0.25">
      <c r="A242" s="62" t="str">
        <f>A226</f>
        <v>Прочие расходы (в т.ч. Реклама)</v>
      </c>
      <c r="B242" s="63"/>
      <c r="C242" s="63"/>
      <c r="D242" s="34">
        <f>D240*0.1</f>
        <v>16.605</v>
      </c>
      <c r="E242" s="32">
        <f t="shared" ref="E242:O242" si="22">E240*0.1</f>
        <v>40.590000000000003</v>
      </c>
      <c r="F242" s="34">
        <f t="shared" si="22"/>
        <v>40.590000000000003</v>
      </c>
      <c r="G242" s="34">
        <f t="shared" si="22"/>
        <v>44.28</v>
      </c>
      <c r="H242" s="34">
        <f t="shared" si="22"/>
        <v>44.28</v>
      </c>
      <c r="I242" s="34">
        <f t="shared" si="22"/>
        <v>44.28</v>
      </c>
      <c r="J242" s="34">
        <f t="shared" si="22"/>
        <v>16.605</v>
      </c>
      <c r="K242" s="34">
        <f t="shared" si="22"/>
        <v>16.605</v>
      </c>
      <c r="L242" s="34">
        <f t="shared" si="22"/>
        <v>44.28</v>
      </c>
      <c r="M242" s="34">
        <f t="shared" si="22"/>
        <v>44.28</v>
      </c>
      <c r="N242" s="34">
        <f t="shared" si="22"/>
        <v>44.28</v>
      </c>
      <c r="O242" s="35">
        <f t="shared" si="22"/>
        <v>44.28</v>
      </c>
    </row>
    <row r="243" spans="1:40" x14ac:dyDescent="0.25">
      <c r="A243" s="75" t="s">
        <v>115</v>
      </c>
      <c r="B243" s="76"/>
      <c r="C243" s="77"/>
      <c r="D243" s="34">
        <f>325+325*5%</f>
        <v>341.25</v>
      </c>
      <c r="E243" s="34">
        <f t="shared" ref="E243:O243" si="23">325+325*5%</f>
        <v>341.25</v>
      </c>
      <c r="F243" s="34">
        <f t="shared" si="23"/>
        <v>341.25</v>
      </c>
      <c r="G243" s="34">
        <f t="shared" si="23"/>
        <v>341.25</v>
      </c>
      <c r="H243" s="34">
        <f t="shared" si="23"/>
        <v>341.25</v>
      </c>
      <c r="I243" s="34">
        <f t="shared" si="23"/>
        <v>341.25</v>
      </c>
      <c r="J243" s="34">
        <f t="shared" si="23"/>
        <v>341.25</v>
      </c>
      <c r="K243" s="34">
        <f t="shared" si="23"/>
        <v>341.25</v>
      </c>
      <c r="L243" s="34">
        <f t="shared" si="23"/>
        <v>341.25</v>
      </c>
      <c r="M243" s="34">
        <f t="shared" si="23"/>
        <v>341.25</v>
      </c>
      <c r="N243" s="34">
        <f t="shared" si="23"/>
        <v>341.25</v>
      </c>
      <c r="O243" s="34">
        <f t="shared" si="23"/>
        <v>341.25</v>
      </c>
    </row>
    <row r="244" spans="1:40" x14ac:dyDescent="0.25">
      <c r="A244" s="75" t="s">
        <v>116</v>
      </c>
      <c r="B244" s="76"/>
      <c r="C244" s="77"/>
      <c r="D244" s="34">
        <v>15</v>
      </c>
      <c r="E244" s="34">
        <v>15</v>
      </c>
      <c r="F244" s="34">
        <v>15</v>
      </c>
      <c r="G244" s="34">
        <v>15</v>
      </c>
      <c r="H244" s="34">
        <v>15</v>
      </c>
      <c r="I244" s="34">
        <v>15</v>
      </c>
      <c r="J244" s="34">
        <v>15</v>
      </c>
      <c r="K244" s="34">
        <v>15</v>
      </c>
      <c r="L244" s="34">
        <v>15</v>
      </c>
      <c r="M244" s="34">
        <v>15</v>
      </c>
      <c r="N244" s="34">
        <v>15</v>
      </c>
      <c r="O244" s="34">
        <v>15</v>
      </c>
    </row>
    <row r="245" spans="1:40" ht="16.5" thickBot="1" x14ac:dyDescent="0.3">
      <c r="A245" s="64" t="s">
        <v>77</v>
      </c>
      <c r="B245" s="65"/>
      <c r="C245" s="65"/>
      <c r="D245" s="34">
        <f>D239*0.06</f>
        <v>57.023999999999994</v>
      </c>
      <c r="E245" s="34">
        <f t="shared" ref="E245:O245" si="24">E239*0.06</f>
        <v>57.023999999999994</v>
      </c>
      <c r="F245" s="34">
        <f t="shared" si="24"/>
        <v>57.023999999999994</v>
      </c>
      <c r="G245" s="34">
        <f t="shared" si="24"/>
        <v>57.023999999999994</v>
      </c>
      <c r="H245" s="34">
        <f t="shared" si="24"/>
        <v>57.023999999999994</v>
      </c>
      <c r="I245" s="34">
        <f t="shared" si="24"/>
        <v>65.577600000000004</v>
      </c>
      <c r="J245" s="34">
        <f t="shared" si="24"/>
        <v>24.591599999999996</v>
      </c>
      <c r="K245" s="34">
        <f t="shared" si="24"/>
        <v>24.591599999999996</v>
      </c>
      <c r="L245" s="34">
        <f t="shared" si="24"/>
        <v>65.577600000000004</v>
      </c>
      <c r="M245" s="34">
        <f t="shared" si="24"/>
        <v>65.577600000000004</v>
      </c>
      <c r="N245" s="34">
        <f t="shared" si="24"/>
        <v>65.577600000000004</v>
      </c>
      <c r="O245" s="34">
        <f t="shared" si="24"/>
        <v>65.577600000000004</v>
      </c>
    </row>
    <row r="246" spans="1:40" ht="16.5" thickBot="1" x14ac:dyDescent="0.3">
      <c r="A246" s="66" t="s">
        <v>78</v>
      </c>
      <c r="B246" s="67"/>
      <c r="C246" s="67"/>
      <c r="D246" s="26">
        <f>D239-D240-D241-D245-D242-D243-D244</f>
        <v>326.97099999999989</v>
      </c>
      <c r="E246" s="26">
        <f t="shared" ref="E246:O246" si="25">E239-E240-E241-E245-E242-E243-E244</f>
        <v>63.135999999999967</v>
      </c>
      <c r="F246" s="26">
        <f t="shared" si="25"/>
        <v>63.135999999999967</v>
      </c>
      <c r="G246" s="26">
        <f t="shared" si="25"/>
        <v>22.546000000000049</v>
      </c>
      <c r="H246" s="26">
        <f t="shared" si="25"/>
        <v>22.546000000000049</v>
      </c>
      <c r="I246" s="26">
        <f t="shared" si="25"/>
        <v>156.55240000000015</v>
      </c>
      <c r="J246" s="26">
        <f t="shared" si="25"/>
        <v>-181.13660000000004</v>
      </c>
      <c r="K246" s="26">
        <f t="shared" si="25"/>
        <v>-181.13660000000004</v>
      </c>
      <c r="L246" s="26">
        <f t="shared" si="25"/>
        <v>156.55240000000015</v>
      </c>
      <c r="M246" s="26">
        <f t="shared" si="25"/>
        <v>156.55240000000015</v>
      </c>
      <c r="N246" s="26">
        <f t="shared" si="25"/>
        <v>156.55240000000015</v>
      </c>
      <c r="O246" s="26">
        <f t="shared" si="25"/>
        <v>156.55240000000015</v>
      </c>
      <c r="AN246" s="3"/>
    </row>
    <row r="247" spans="1:40" x14ac:dyDescent="0.25">
      <c r="A247" s="68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70"/>
      <c r="AN247" s="3"/>
    </row>
    <row r="248" spans="1:40" x14ac:dyDescent="0.25">
      <c r="A248" s="62" t="s">
        <v>79</v>
      </c>
      <c r="B248" s="63"/>
      <c r="C248" s="63"/>
      <c r="D248" s="18">
        <f>D246</f>
        <v>326.97099999999989</v>
      </c>
      <c r="E248" s="18">
        <f t="shared" ref="E248:O248" si="26">E246</f>
        <v>63.135999999999967</v>
      </c>
      <c r="F248" s="18">
        <f t="shared" si="26"/>
        <v>63.135999999999967</v>
      </c>
      <c r="G248" s="18">
        <f t="shared" si="26"/>
        <v>22.546000000000049</v>
      </c>
      <c r="H248" s="18">
        <f t="shared" si="26"/>
        <v>22.546000000000049</v>
      </c>
      <c r="I248" s="18">
        <f t="shared" si="26"/>
        <v>156.55240000000015</v>
      </c>
      <c r="J248" s="18">
        <f t="shared" si="26"/>
        <v>-181.13660000000004</v>
      </c>
      <c r="K248" s="18">
        <f t="shared" si="26"/>
        <v>-181.13660000000004</v>
      </c>
      <c r="L248" s="18">
        <f t="shared" si="26"/>
        <v>156.55240000000015</v>
      </c>
      <c r="M248" s="18">
        <f t="shared" si="26"/>
        <v>156.55240000000015</v>
      </c>
      <c r="N248" s="18">
        <f t="shared" si="26"/>
        <v>156.55240000000015</v>
      </c>
      <c r="O248" s="19">
        <f t="shared" si="26"/>
        <v>156.55240000000015</v>
      </c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</row>
    <row r="249" spans="1:40" ht="16.5" thickBot="1" x14ac:dyDescent="0.3">
      <c r="A249" s="64" t="s">
        <v>80</v>
      </c>
      <c r="B249" s="65"/>
      <c r="C249" s="65"/>
      <c r="D249" s="24">
        <v>0</v>
      </c>
      <c r="E249" s="24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5">
        <v>0</v>
      </c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</row>
    <row r="250" spans="1:40" x14ac:dyDescent="0.25">
      <c r="A250" s="71" t="s">
        <v>81</v>
      </c>
      <c r="B250" s="72"/>
      <c r="C250" s="72"/>
      <c r="D250" s="27">
        <f>D248+D249</f>
        <v>326.97099999999989</v>
      </c>
      <c r="E250" s="27">
        <f t="shared" ref="E250" si="27">E248+E249</f>
        <v>63.135999999999967</v>
      </c>
      <c r="F250" s="27">
        <f t="shared" ref="F250" si="28">F248+F249</f>
        <v>63.135999999999967</v>
      </c>
      <c r="G250" s="27">
        <f t="shared" ref="G250" si="29">G248+G249</f>
        <v>22.546000000000049</v>
      </c>
      <c r="H250" s="27">
        <f t="shared" ref="H250" si="30">H248+H249</f>
        <v>22.546000000000049</v>
      </c>
      <c r="I250" s="27">
        <f t="shared" ref="I250" si="31">I248+I249</f>
        <v>156.55240000000015</v>
      </c>
      <c r="J250" s="27">
        <f t="shared" ref="J250" si="32">J248+J249</f>
        <v>-181.13660000000004</v>
      </c>
      <c r="K250" s="27">
        <f t="shared" ref="K250" si="33">K248+K249</f>
        <v>-181.13660000000004</v>
      </c>
      <c r="L250" s="27">
        <f t="shared" ref="L250" si="34">L248+L249</f>
        <v>156.55240000000015</v>
      </c>
      <c r="M250" s="27">
        <f t="shared" ref="M250" si="35">M248+M249</f>
        <v>156.55240000000015</v>
      </c>
      <c r="N250" s="27">
        <f t="shared" ref="N250" si="36">N248+N249</f>
        <v>156.55240000000015</v>
      </c>
      <c r="O250" s="28">
        <f t="shared" ref="O250" si="37">O248+O249</f>
        <v>156.55240000000015</v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</row>
    <row r="251" spans="1:40" ht="16.5" thickBot="1" x14ac:dyDescent="0.3">
      <c r="A251" s="73" t="s">
        <v>82</v>
      </c>
      <c r="B251" s="74"/>
      <c r="C251" s="74"/>
      <c r="D251" s="20">
        <f>O235+D250</f>
        <v>-20.542999999999779</v>
      </c>
      <c r="E251" s="20">
        <f>D251+E250</f>
        <v>42.593000000000188</v>
      </c>
      <c r="F251" s="20">
        <f t="shared" ref="F251:O251" si="38">E251+F250</f>
        <v>105.72900000000016</v>
      </c>
      <c r="G251" s="20">
        <f t="shared" si="38"/>
        <v>128.2750000000002</v>
      </c>
      <c r="H251" s="20">
        <f t="shared" si="38"/>
        <v>150.82100000000025</v>
      </c>
      <c r="I251" s="20">
        <f t="shared" si="38"/>
        <v>307.3734000000004</v>
      </c>
      <c r="J251" s="20">
        <f t="shared" si="38"/>
        <v>126.23680000000036</v>
      </c>
      <c r="K251" s="20">
        <f t="shared" si="38"/>
        <v>-54.899799999999686</v>
      </c>
      <c r="L251" s="20">
        <f t="shared" si="38"/>
        <v>101.65260000000046</v>
      </c>
      <c r="M251" s="20">
        <f t="shared" si="38"/>
        <v>258.20500000000061</v>
      </c>
      <c r="N251" s="20">
        <f t="shared" si="38"/>
        <v>414.75740000000076</v>
      </c>
      <c r="O251" s="21">
        <f t="shared" si="38"/>
        <v>571.30980000000091</v>
      </c>
    </row>
    <row r="252" spans="1:40" x14ac:dyDescent="0.25">
      <c r="A252" s="6"/>
      <c r="O252" s="8"/>
    </row>
    <row r="253" spans="1:40" ht="16.5" thickBot="1" x14ac:dyDescent="0.3">
      <c r="A253" s="57" t="s">
        <v>84</v>
      </c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9"/>
    </row>
    <row r="254" spans="1:40" x14ac:dyDescent="0.25">
      <c r="A254" s="60" t="s">
        <v>42</v>
      </c>
      <c r="B254" s="61"/>
      <c r="C254" s="61"/>
      <c r="D254" s="22" t="s">
        <v>43</v>
      </c>
      <c r="E254" s="22" t="s">
        <v>44</v>
      </c>
      <c r="F254" s="22" t="s">
        <v>45</v>
      </c>
      <c r="G254" s="22" t="s">
        <v>46</v>
      </c>
      <c r="H254" s="22" t="s">
        <v>47</v>
      </c>
      <c r="I254" s="22" t="s">
        <v>48</v>
      </c>
      <c r="J254" s="22" t="s">
        <v>49</v>
      </c>
      <c r="K254" s="22" t="s">
        <v>50</v>
      </c>
      <c r="L254" s="22" t="s">
        <v>51</v>
      </c>
      <c r="M254" s="22" t="s">
        <v>52</v>
      </c>
      <c r="N254" s="22" t="s">
        <v>53</v>
      </c>
      <c r="O254" s="23" t="s">
        <v>54</v>
      </c>
    </row>
    <row r="255" spans="1:40" x14ac:dyDescent="0.25">
      <c r="A255" s="62" t="str">
        <f>A239</f>
        <v>Выручка от продаж</v>
      </c>
      <c r="B255" s="63"/>
      <c r="C255" s="63"/>
      <c r="D255" s="18">
        <f>D239+(D239*15%)</f>
        <v>1092.96</v>
      </c>
      <c r="E255" s="18">
        <f t="shared" ref="E255:O255" si="39">E239+(E239*15%)</f>
        <v>1092.96</v>
      </c>
      <c r="F255" s="18">
        <f t="shared" si="39"/>
        <v>1092.96</v>
      </c>
      <c r="G255" s="18">
        <f t="shared" si="39"/>
        <v>1092.96</v>
      </c>
      <c r="H255" s="18">
        <f t="shared" si="39"/>
        <v>1092.96</v>
      </c>
      <c r="I255" s="18">
        <f t="shared" si="39"/>
        <v>1256.904</v>
      </c>
      <c r="J255" s="18">
        <f t="shared" si="39"/>
        <v>471.33899999999994</v>
      </c>
      <c r="K255" s="18">
        <f t="shared" si="39"/>
        <v>471.33899999999994</v>
      </c>
      <c r="L255" s="18">
        <f t="shared" si="39"/>
        <v>1256.904</v>
      </c>
      <c r="M255" s="18">
        <f t="shared" si="39"/>
        <v>1256.904</v>
      </c>
      <c r="N255" s="18">
        <f t="shared" si="39"/>
        <v>1256.904</v>
      </c>
      <c r="O255" s="18">
        <f t="shared" si="39"/>
        <v>1256.904</v>
      </c>
    </row>
    <row r="256" spans="1:40" ht="15.75" customHeight="1" x14ac:dyDescent="0.25">
      <c r="A256" s="62" t="str">
        <f>A240</f>
        <v>Себестоимость продаж</v>
      </c>
      <c r="B256" s="63"/>
      <c r="C256" s="63"/>
      <c r="D256" s="18">
        <f>D240</f>
        <v>166.05</v>
      </c>
      <c r="E256" s="18">
        <f t="shared" ref="E256:O256" si="40">E240</f>
        <v>405.9</v>
      </c>
      <c r="F256" s="18">
        <f t="shared" si="40"/>
        <v>405.9</v>
      </c>
      <c r="G256" s="18">
        <f t="shared" si="40"/>
        <v>442.79999999999995</v>
      </c>
      <c r="H256" s="18">
        <f t="shared" si="40"/>
        <v>442.79999999999995</v>
      </c>
      <c r="I256" s="18">
        <f t="shared" si="40"/>
        <v>442.79999999999995</v>
      </c>
      <c r="J256" s="18">
        <f t="shared" si="40"/>
        <v>166.05</v>
      </c>
      <c r="K256" s="18">
        <f t="shared" si="40"/>
        <v>166.05</v>
      </c>
      <c r="L256" s="18">
        <f t="shared" si="40"/>
        <v>442.79999999999995</v>
      </c>
      <c r="M256" s="18">
        <f t="shared" si="40"/>
        <v>442.79999999999995</v>
      </c>
      <c r="N256" s="18">
        <f t="shared" si="40"/>
        <v>442.79999999999995</v>
      </c>
      <c r="O256" s="18">
        <f t="shared" si="40"/>
        <v>442.79999999999995</v>
      </c>
    </row>
    <row r="257" spans="1:15" x14ac:dyDescent="0.25">
      <c r="A257" s="62" t="str">
        <f>A241</f>
        <v>Аренда</v>
      </c>
      <c r="B257" s="63"/>
      <c r="C257" s="63"/>
      <c r="D257" s="32">
        <f>E241+(E241*15%)</f>
        <v>31.625</v>
      </c>
      <c r="E257" s="32">
        <f t="shared" ref="E257" si="41">D257</f>
        <v>31.625</v>
      </c>
      <c r="F257" s="32">
        <f t="shared" ref="F257" si="42">E257</f>
        <v>31.625</v>
      </c>
      <c r="G257" s="32">
        <f t="shared" ref="G257" si="43">F257</f>
        <v>31.625</v>
      </c>
      <c r="H257" s="32">
        <f t="shared" ref="H257" si="44">G257</f>
        <v>31.625</v>
      </c>
      <c r="I257" s="32">
        <f t="shared" ref="I257" si="45">H257</f>
        <v>31.625</v>
      </c>
      <c r="J257" s="32">
        <f t="shared" ref="J257" si="46">I257</f>
        <v>31.625</v>
      </c>
      <c r="K257" s="32">
        <f t="shared" ref="K257" si="47">J257</f>
        <v>31.625</v>
      </c>
      <c r="L257" s="32">
        <f t="shared" ref="L257" si="48">K257</f>
        <v>31.625</v>
      </c>
      <c r="M257" s="32">
        <f t="shared" ref="M257" si="49">L257</f>
        <v>31.625</v>
      </c>
      <c r="N257" s="32">
        <f t="shared" ref="N257" si="50">M257</f>
        <v>31.625</v>
      </c>
      <c r="O257" s="33">
        <f t="shared" ref="O257" si="51">N257</f>
        <v>31.625</v>
      </c>
    </row>
    <row r="258" spans="1:15" x14ac:dyDescent="0.25">
      <c r="A258" s="62" t="str">
        <f>A242</f>
        <v>Прочие расходы (в т.ч. Реклама)</v>
      </c>
      <c r="B258" s="63"/>
      <c r="C258" s="63"/>
      <c r="D258" s="34">
        <f>D256*0.1</f>
        <v>16.605</v>
      </c>
      <c r="E258" s="32">
        <f t="shared" ref="E258:O258" si="52">E256*0.1</f>
        <v>40.590000000000003</v>
      </c>
      <c r="F258" s="34">
        <f t="shared" si="52"/>
        <v>40.590000000000003</v>
      </c>
      <c r="G258" s="34">
        <f t="shared" si="52"/>
        <v>44.28</v>
      </c>
      <c r="H258" s="34">
        <f t="shared" si="52"/>
        <v>44.28</v>
      </c>
      <c r="I258" s="34">
        <f t="shared" si="52"/>
        <v>44.28</v>
      </c>
      <c r="J258" s="34">
        <f t="shared" si="52"/>
        <v>16.605</v>
      </c>
      <c r="K258" s="34">
        <f t="shared" si="52"/>
        <v>16.605</v>
      </c>
      <c r="L258" s="34">
        <f t="shared" si="52"/>
        <v>44.28</v>
      </c>
      <c r="M258" s="34">
        <f t="shared" si="52"/>
        <v>44.28</v>
      </c>
      <c r="N258" s="34">
        <f t="shared" si="52"/>
        <v>44.28</v>
      </c>
      <c r="O258" s="35">
        <f t="shared" si="52"/>
        <v>44.28</v>
      </c>
    </row>
    <row r="259" spans="1:15" x14ac:dyDescent="0.25">
      <c r="A259" s="75" t="s">
        <v>115</v>
      </c>
      <c r="B259" s="76"/>
      <c r="C259" s="77"/>
      <c r="D259" s="34">
        <f>D243+(D243*5%)</f>
        <v>358.3125</v>
      </c>
      <c r="E259" s="34">
        <f t="shared" ref="E259:O259" si="53">E243+(E243*5%)</f>
        <v>358.3125</v>
      </c>
      <c r="F259" s="34">
        <f t="shared" si="53"/>
        <v>358.3125</v>
      </c>
      <c r="G259" s="34">
        <f t="shared" si="53"/>
        <v>358.3125</v>
      </c>
      <c r="H259" s="34">
        <f t="shared" si="53"/>
        <v>358.3125</v>
      </c>
      <c r="I259" s="34">
        <f t="shared" si="53"/>
        <v>358.3125</v>
      </c>
      <c r="J259" s="34">
        <f t="shared" si="53"/>
        <v>358.3125</v>
      </c>
      <c r="K259" s="34">
        <f t="shared" si="53"/>
        <v>358.3125</v>
      </c>
      <c r="L259" s="34">
        <f t="shared" si="53"/>
        <v>358.3125</v>
      </c>
      <c r="M259" s="34">
        <f t="shared" si="53"/>
        <v>358.3125</v>
      </c>
      <c r="N259" s="34">
        <f t="shared" si="53"/>
        <v>358.3125</v>
      </c>
      <c r="O259" s="34">
        <f t="shared" si="53"/>
        <v>358.3125</v>
      </c>
    </row>
    <row r="260" spans="1:15" x14ac:dyDescent="0.25">
      <c r="A260" s="75" t="s">
        <v>116</v>
      </c>
      <c r="B260" s="76"/>
      <c r="C260" s="77"/>
      <c r="D260" s="34">
        <v>17</v>
      </c>
      <c r="E260" s="34">
        <v>17</v>
      </c>
      <c r="F260" s="34">
        <v>17</v>
      </c>
      <c r="G260" s="34">
        <v>17</v>
      </c>
      <c r="H260" s="34">
        <v>17</v>
      </c>
      <c r="I260" s="34">
        <v>17</v>
      </c>
      <c r="J260" s="34">
        <v>17</v>
      </c>
      <c r="K260" s="34">
        <v>17</v>
      </c>
      <c r="L260" s="34">
        <v>17</v>
      </c>
      <c r="M260" s="34">
        <v>17</v>
      </c>
      <c r="N260" s="34">
        <v>17</v>
      </c>
      <c r="O260" s="34">
        <v>17</v>
      </c>
    </row>
    <row r="261" spans="1:15" ht="16.5" thickBot="1" x14ac:dyDescent="0.3">
      <c r="A261" s="64" t="s">
        <v>77</v>
      </c>
      <c r="B261" s="65"/>
      <c r="C261" s="65"/>
      <c r="D261" s="34">
        <f>D255*0.06</f>
        <v>65.577600000000004</v>
      </c>
      <c r="E261" s="34">
        <f t="shared" ref="E261:O261" si="54">E255*0.06</f>
        <v>65.577600000000004</v>
      </c>
      <c r="F261" s="34">
        <f t="shared" si="54"/>
        <v>65.577600000000004</v>
      </c>
      <c r="G261" s="34">
        <f t="shared" si="54"/>
        <v>65.577600000000004</v>
      </c>
      <c r="H261" s="34">
        <f t="shared" si="54"/>
        <v>65.577600000000004</v>
      </c>
      <c r="I261" s="34">
        <f t="shared" si="54"/>
        <v>75.414239999999992</v>
      </c>
      <c r="J261" s="34">
        <f t="shared" si="54"/>
        <v>28.280339999999995</v>
      </c>
      <c r="K261" s="34">
        <f t="shared" si="54"/>
        <v>28.280339999999995</v>
      </c>
      <c r="L261" s="34">
        <f t="shared" si="54"/>
        <v>75.414239999999992</v>
      </c>
      <c r="M261" s="34">
        <f t="shared" si="54"/>
        <v>75.414239999999992</v>
      </c>
      <c r="N261" s="34">
        <f t="shared" si="54"/>
        <v>75.414239999999992</v>
      </c>
      <c r="O261" s="34">
        <f t="shared" si="54"/>
        <v>75.414239999999992</v>
      </c>
    </row>
    <row r="262" spans="1:15" ht="16.5" thickBot="1" x14ac:dyDescent="0.3">
      <c r="A262" s="66" t="s">
        <v>78</v>
      </c>
      <c r="B262" s="67"/>
      <c r="C262" s="67"/>
      <c r="D262" s="26">
        <f>D255-D256-D257-D258-D261-D259-D260</f>
        <v>437.7899000000001</v>
      </c>
      <c r="E262" s="26">
        <f>E255-E256-E257-E258-E261-E259-E260</f>
        <v>173.95490000000007</v>
      </c>
      <c r="F262" s="26">
        <f t="shared" ref="F262:O262" si="55">F255-F256-F257-F258-F261-F259-F260</f>
        <v>173.95490000000007</v>
      </c>
      <c r="G262" s="26">
        <f t="shared" si="55"/>
        <v>133.36490000000009</v>
      </c>
      <c r="H262" s="26">
        <f t="shared" si="55"/>
        <v>133.36490000000009</v>
      </c>
      <c r="I262" s="26">
        <f t="shared" si="55"/>
        <v>287.47226000000012</v>
      </c>
      <c r="J262" s="26">
        <f t="shared" si="55"/>
        <v>-146.53384000000008</v>
      </c>
      <c r="K262" s="26">
        <f t="shared" si="55"/>
        <v>-146.53384000000008</v>
      </c>
      <c r="L262" s="26">
        <f t="shared" si="55"/>
        <v>287.47226000000012</v>
      </c>
      <c r="M262" s="26">
        <f t="shared" si="55"/>
        <v>287.47226000000012</v>
      </c>
      <c r="N262" s="26">
        <f t="shared" si="55"/>
        <v>287.47226000000012</v>
      </c>
      <c r="O262" s="26">
        <f t="shared" si="55"/>
        <v>287.47226000000012</v>
      </c>
    </row>
    <row r="263" spans="1:15" x14ac:dyDescent="0.25">
      <c r="A263" s="68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70"/>
    </row>
    <row r="264" spans="1:15" x14ac:dyDescent="0.25">
      <c r="A264" s="62" t="s">
        <v>79</v>
      </c>
      <c r="B264" s="63"/>
      <c r="C264" s="63"/>
      <c r="D264" s="18">
        <f>D262</f>
        <v>437.7899000000001</v>
      </c>
      <c r="E264" s="18">
        <f t="shared" ref="E264:O264" si="56">E262</f>
        <v>173.95490000000007</v>
      </c>
      <c r="F264" s="18">
        <f t="shared" si="56"/>
        <v>173.95490000000007</v>
      </c>
      <c r="G264" s="18">
        <f t="shared" si="56"/>
        <v>133.36490000000009</v>
      </c>
      <c r="H264" s="18">
        <f t="shared" si="56"/>
        <v>133.36490000000009</v>
      </c>
      <c r="I264" s="18">
        <f t="shared" si="56"/>
        <v>287.47226000000012</v>
      </c>
      <c r="J264" s="18">
        <f t="shared" si="56"/>
        <v>-146.53384000000008</v>
      </c>
      <c r="K264" s="18">
        <f t="shared" si="56"/>
        <v>-146.53384000000008</v>
      </c>
      <c r="L264" s="18">
        <f t="shared" si="56"/>
        <v>287.47226000000012</v>
      </c>
      <c r="M264" s="18">
        <f t="shared" si="56"/>
        <v>287.47226000000012</v>
      </c>
      <c r="N264" s="18">
        <f t="shared" si="56"/>
        <v>287.47226000000012</v>
      </c>
      <c r="O264" s="19">
        <f t="shared" si="56"/>
        <v>287.47226000000012</v>
      </c>
    </row>
    <row r="265" spans="1:15" ht="16.5" thickBot="1" x14ac:dyDescent="0.3">
      <c r="A265" s="64" t="s">
        <v>80</v>
      </c>
      <c r="B265" s="65"/>
      <c r="C265" s="65"/>
      <c r="D265" s="24">
        <v>0</v>
      </c>
      <c r="E265" s="24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5">
        <v>0</v>
      </c>
    </row>
    <row r="266" spans="1:15" x14ac:dyDescent="0.25">
      <c r="A266" s="71" t="s">
        <v>81</v>
      </c>
      <c r="B266" s="72"/>
      <c r="C266" s="72"/>
      <c r="D266" s="27">
        <f>D264+D265</f>
        <v>437.7899000000001</v>
      </c>
      <c r="E266" s="27">
        <f t="shared" ref="E266" si="57">E264+E265</f>
        <v>173.95490000000007</v>
      </c>
      <c r="F266" s="27">
        <f t="shared" ref="F266" si="58">F264+F265</f>
        <v>173.95490000000007</v>
      </c>
      <c r="G266" s="27">
        <f t="shared" ref="G266" si="59">G264+G265</f>
        <v>133.36490000000009</v>
      </c>
      <c r="H266" s="27">
        <f t="shared" ref="H266" si="60">H264+H265</f>
        <v>133.36490000000009</v>
      </c>
      <c r="I266" s="27">
        <f t="shared" ref="I266" si="61">I264+I265</f>
        <v>287.47226000000012</v>
      </c>
      <c r="J266" s="27">
        <f t="shared" ref="J266" si="62">J264+J265</f>
        <v>-146.53384000000008</v>
      </c>
      <c r="K266" s="27">
        <f t="shared" ref="K266" si="63">K264+K265</f>
        <v>-146.53384000000008</v>
      </c>
      <c r="L266" s="27">
        <f t="shared" ref="L266" si="64">L264+L265</f>
        <v>287.47226000000012</v>
      </c>
      <c r="M266" s="27">
        <f t="shared" ref="M266" si="65">M264+M265</f>
        <v>287.47226000000012</v>
      </c>
      <c r="N266" s="27">
        <f t="shared" ref="N266" si="66">N264+N265</f>
        <v>287.47226000000012</v>
      </c>
      <c r="O266" s="28">
        <f t="shared" ref="O266" si="67">O264+O265</f>
        <v>287.47226000000012</v>
      </c>
    </row>
    <row r="267" spans="1:15" ht="16.5" thickBot="1" x14ac:dyDescent="0.3">
      <c r="A267" s="73" t="s">
        <v>82</v>
      </c>
      <c r="B267" s="74"/>
      <c r="C267" s="74"/>
      <c r="D267" s="20">
        <f>O251+D266</f>
        <v>1009.099700000001</v>
      </c>
      <c r="E267" s="20">
        <f>D267+E266</f>
        <v>1183.0546000000011</v>
      </c>
      <c r="F267" s="20">
        <f t="shared" ref="F267" si="68">E267+F266</f>
        <v>1357.009500000001</v>
      </c>
      <c r="G267" s="20">
        <f t="shared" ref="G267" si="69">F267+G266</f>
        <v>1490.3744000000011</v>
      </c>
      <c r="H267" s="20">
        <f t="shared" ref="H267" si="70">G267+H266</f>
        <v>1623.7393000000011</v>
      </c>
      <c r="I267" s="20">
        <f t="shared" ref="I267" si="71">H267+I266</f>
        <v>1911.2115600000011</v>
      </c>
      <c r="J267" s="20">
        <f t="shared" ref="J267" si="72">I267+J266</f>
        <v>1764.677720000001</v>
      </c>
      <c r="K267" s="20">
        <f t="shared" ref="K267" si="73">J267+K266</f>
        <v>1618.143880000001</v>
      </c>
      <c r="L267" s="20">
        <f t="shared" ref="L267" si="74">K267+L266</f>
        <v>1905.616140000001</v>
      </c>
      <c r="M267" s="20">
        <f t="shared" ref="M267" si="75">L267+M266</f>
        <v>2193.088400000001</v>
      </c>
      <c r="N267" s="20">
        <f t="shared" ref="N267" si="76">M267+N266</f>
        <v>2480.560660000001</v>
      </c>
      <c r="O267" s="21">
        <f t="shared" ref="O267" si="77">N267+O266</f>
        <v>2768.032920000001</v>
      </c>
    </row>
    <row r="268" spans="1:15" ht="16.5" thickBot="1" x14ac:dyDescent="0.3">
      <c r="A268" s="6"/>
      <c r="O268" s="8"/>
    </row>
    <row r="269" spans="1:15" x14ac:dyDescent="0.25">
      <c r="A269" s="37" t="s">
        <v>94</v>
      </c>
      <c r="B269" s="38"/>
      <c r="C269" s="38"/>
      <c r="D269" s="38"/>
      <c r="E269" s="39"/>
      <c r="F269" s="39"/>
      <c r="G269" s="39"/>
      <c r="I269" s="50">
        <f>COUNTIF(D235:AM235,"&lt;0")</f>
        <v>14</v>
      </c>
      <c r="J269" s="51"/>
      <c r="K269" s="51"/>
      <c r="L269" s="51"/>
      <c r="M269" s="52"/>
      <c r="N269" s="52"/>
      <c r="O269" s="53"/>
    </row>
    <row r="270" spans="1:15" ht="16.5" thickBot="1" x14ac:dyDescent="0.3">
      <c r="A270" s="49"/>
      <c r="B270" s="39"/>
      <c r="C270" s="39"/>
      <c r="D270" s="39"/>
      <c r="E270" s="39"/>
      <c r="F270" s="39"/>
      <c r="G270" s="39"/>
      <c r="I270" s="54"/>
      <c r="J270" s="55"/>
      <c r="K270" s="55"/>
      <c r="L270" s="55"/>
      <c r="M270" s="55"/>
      <c r="N270" s="55"/>
      <c r="O270" s="56"/>
    </row>
    <row r="271" spans="1:15" ht="16.5" thickBot="1" x14ac:dyDescent="0.3">
      <c r="A271" s="6"/>
      <c r="O271" s="8"/>
    </row>
    <row r="272" spans="1:15" x14ac:dyDescent="0.25">
      <c r="A272" s="37" t="s">
        <v>85</v>
      </c>
      <c r="B272" s="38"/>
      <c r="C272" s="38"/>
      <c r="D272" s="38"/>
      <c r="E272" s="39"/>
      <c r="F272" s="39"/>
      <c r="G272" s="39"/>
      <c r="I272" s="42">
        <f>IRR(D234:AM234)*12</f>
        <v>1.0790093127040583</v>
      </c>
      <c r="J272" s="43"/>
      <c r="K272" s="43"/>
      <c r="L272" s="43"/>
      <c r="M272" s="44"/>
      <c r="N272" s="44"/>
      <c r="O272" s="45"/>
    </row>
    <row r="273" spans="1:15" ht="16.5" thickBot="1" x14ac:dyDescent="0.3">
      <c r="A273" s="40"/>
      <c r="B273" s="41"/>
      <c r="C273" s="41"/>
      <c r="D273" s="41"/>
      <c r="E273" s="41"/>
      <c r="F273" s="41"/>
      <c r="G273" s="41"/>
      <c r="H273" s="10"/>
      <c r="I273" s="46"/>
      <c r="J273" s="47"/>
      <c r="K273" s="47"/>
      <c r="L273" s="47"/>
      <c r="M273" s="47"/>
      <c r="N273" s="47"/>
      <c r="O273" s="48"/>
    </row>
    <row r="275" spans="1:15" ht="15.75" customHeight="1" x14ac:dyDescent="0.25"/>
    <row r="278" spans="1:15" ht="15.75" customHeight="1" x14ac:dyDescent="0.25"/>
  </sheetData>
  <mergeCells count="232">
    <mergeCell ref="A196:O202"/>
    <mergeCell ref="A161:G161"/>
    <mergeCell ref="A162:G162"/>
    <mergeCell ref="A163:G163"/>
    <mergeCell ref="H161:K161"/>
    <mergeCell ref="L161:O161"/>
    <mergeCell ref="L162:O162"/>
    <mergeCell ref="H162:K162"/>
    <mergeCell ref="H163:K163"/>
    <mergeCell ref="L163:O163"/>
    <mergeCell ref="F190:G190"/>
    <mergeCell ref="F191:G191"/>
    <mergeCell ref="F192:G192"/>
    <mergeCell ref="F193:G193"/>
    <mergeCell ref="H190:I190"/>
    <mergeCell ref="J190:K190"/>
    <mergeCell ref="A194:E194"/>
    <mergeCell ref="F194:G194"/>
    <mergeCell ref="F195:G195"/>
    <mergeCell ref="H195:I195"/>
    <mergeCell ref="J195:K195"/>
    <mergeCell ref="A175:C175"/>
    <mergeCell ref="A176:O176"/>
    <mergeCell ref="A177:O186"/>
    <mergeCell ref="A187:E187"/>
    <mergeCell ref="A188:E188"/>
    <mergeCell ref="F187:G187"/>
    <mergeCell ref="F188:G188"/>
    <mergeCell ref="H187:I187"/>
    <mergeCell ref="J187:K187"/>
    <mergeCell ref="H188:I188"/>
    <mergeCell ref="J188:K188"/>
    <mergeCell ref="L187:O187"/>
    <mergeCell ref="L188:O188"/>
    <mergeCell ref="A172:C172"/>
    <mergeCell ref="A173:C173"/>
    <mergeCell ref="A174:C174"/>
    <mergeCell ref="A165:O170"/>
    <mergeCell ref="A164:E164"/>
    <mergeCell ref="F164:G164"/>
    <mergeCell ref="H164:I164"/>
    <mergeCell ref="A112:O148"/>
    <mergeCell ref="A149:O149"/>
    <mergeCell ref="A150:O159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L190:O190"/>
    <mergeCell ref="L191:O191"/>
    <mergeCell ref="L192:O192"/>
    <mergeCell ref="L193:O193"/>
    <mergeCell ref="L194:O194"/>
    <mergeCell ref="L195:O195"/>
    <mergeCell ref="A195:E195"/>
    <mergeCell ref="A189:E189"/>
    <mergeCell ref="F189:G189"/>
    <mergeCell ref="H189:I189"/>
    <mergeCell ref="J189:K189"/>
    <mergeCell ref="L189:O189"/>
    <mergeCell ref="H191:I191"/>
    <mergeCell ref="J191:K191"/>
    <mergeCell ref="H192:I192"/>
    <mergeCell ref="J192:K192"/>
    <mergeCell ref="H193:I193"/>
    <mergeCell ref="J193:K193"/>
    <mergeCell ref="H194:I194"/>
    <mergeCell ref="J194:K194"/>
    <mergeCell ref="A190:E190"/>
    <mergeCell ref="A191:E191"/>
    <mergeCell ref="A193:E193"/>
    <mergeCell ref="A192:E192"/>
    <mergeCell ref="A206:E206"/>
    <mergeCell ref="F206:G206"/>
    <mergeCell ref="H206:I206"/>
    <mergeCell ref="J206:O206"/>
    <mergeCell ref="A207:E207"/>
    <mergeCell ref="F207:G207"/>
    <mergeCell ref="H207:I207"/>
    <mergeCell ref="J207:O207"/>
    <mergeCell ref="A208:E208"/>
    <mergeCell ref="F208:G208"/>
    <mergeCell ref="H208:I208"/>
    <mergeCell ref="J208:O208"/>
    <mergeCell ref="A203:E203"/>
    <mergeCell ref="F203:G203"/>
    <mergeCell ref="H203:I203"/>
    <mergeCell ref="J203:O203"/>
    <mergeCell ref="A204:E204"/>
    <mergeCell ref="F204:G204"/>
    <mergeCell ref="H204:I204"/>
    <mergeCell ref="J204:O204"/>
    <mergeCell ref="A205:E205"/>
    <mergeCell ref="F205:G205"/>
    <mergeCell ref="H205:I205"/>
    <mergeCell ref="J205:O205"/>
    <mergeCell ref="A209:E209"/>
    <mergeCell ref="F209:G209"/>
    <mergeCell ref="H209:I209"/>
    <mergeCell ref="J209:O209"/>
    <mergeCell ref="A210:O210"/>
    <mergeCell ref="A211:O211"/>
    <mergeCell ref="L212:M212"/>
    <mergeCell ref="N212:O212"/>
    <mergeCell ref="L213:M213"/>
    <mergeCell ref="N213:O213"/>
    <mergeCell ref="L214:M214"/>
    <mergeCell ref="N214:O214"/>
    <mergeCell ref="A212:E212"/>
    <mergeCell ref="A213:E213"/>
    <mergeCell ref="A214:E214"/>
    <mergeCell ref="F212:G212"/>
    <mergeCell ref="F213:G213"/>
    <mergeCell ref="F214:G214"/>
    <mergeCell ref="H212:I212"/>
    <mergeCell ref="J212:K212"/>
    <mergeCell ref="H213:I213"/>
    <mergeCell ref="J213:K213"/>
    <mergeCell ref="H214:I214"/>
    <mergeCell ref="J214:K214"/>
    <mergeCell ref="A219:C219"/>
    <mergeCell ref="A220:O220"/>
    <mergeCell ref="A216:C216"/>
    <mergeCell ref="A217:C217"/>
    <mergeCell ref="A218:C218"/>
    <mergeCell ref="A215:O215"/>
    <mergeCell ref="A231:O231"/>
    <mergeCell ref="A235:C235"/>
    <mergeCell ref="A237:O237"/>
    <mergeCell ref="A221:O221"/>
    <mergeCell ref="A222:C222"/>
    <mergeCell ref="A223:C223"/>
    <mergeCell ref="A224:C224"/>
    <mergeCell ref="A225:C225"/>
    <mergeCell ref="A229:C229"/>
    <mergeCell ref="A230:C230"/>
    <mergeCell ref="A232:C232"/>
    <mergeCell ref="A226:C226"/>
    <mergeCell ref="A227:C227"/>
    <mergeCell ref="A228:C228"/>
    <mergeCell ref="A245:C245"/>
    <mergeCell ref="A246:C246"/>
    <mergeCell ref="A247:O247"/>
    <mergeCell ref="A248:C248"/>
    <mergeCell ref="A249:C249"/>
    <mergeCell ref="A250:C250"/>
    <mergeCell ref="A251:C251"/>
    <mergeCell ref="A233:C233"/>
    <mergeCell ref="A234:C234"/>
    <mergeCell ref="A242:C242"/>
    <mergeCell ref="A238:C238"/>
    <mergeCell ref="A239:C239"/>
    <mergeCell ref="A240:C240"/>
    <mergeCell ref="A241:C241"/>
    <mergeCell ref="A243:C243"/>
    <mergeCell ref="A244:C244"/>
    <mergeCell ref="A272:G273"/>
    <mergeCell ref="I272:O273"/>
    <mergeCell ref="A269:G270"/>
    <mergeCell ref="I269:O270"/>
    <mergeCell ref="A253:O253"/>
    <mergeCell ref="A254:C254"/>
    <mergeCell ref="A255:C255"/>
    <mergeCell ref="A256:C256"/>
    <mergeCell ref="A257:C257"/>
    <mergeCell ref="A261:C261"/>
    <mergeCell ref="A262:C262"/>
    <mergeCell ref="A263:O263"/>
    <mergeCell ref="A264:C264"/>
    <mergeCell ref="A265:C265"/>
    <mergeCell ref="A266:C266"/>
    <mergeCell ref="A267:C267"/>
    <mergeCell ref="A258:C258"/>
    <mergeCell ref="A259:C259"/>
    <mergeCell ref="A260:C260"/>
  </mergeCells>
  <dataValidations disablePrompts="1" count="2">
    <dataValidation type="list" allowBlank="1" showInputMessage="1" showErrorMessage="1" sqref="I59:O60" xr:uid="{00000000-0002-0000-0000-000000000000}">
      <formula1>налог\</formula1>
    </dataValidation>
    <dataValidation type="list" allowBlank="1" showInputMessage="1" showErrorMessage="1" sqref="I65:O66" xr:uid="{00000000-0002-0000-0000-000001000000}">
      <formula1>бизнес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30</v>
      </c>
      <c r="B1" t="s">
        <v>35</v>
      </c>
    </row>
    <row r="2" spans="1:2" x14ac:dyDescent="0.25">
      <c r="A2" t="s">
        <v>31</v>
      </c>
      <c r="B2" t="s">
        <v>36</v>
      </c>
    </row>
    <row r="3" spans="1:2" x14ac:dyDescent="0.25">
      <c r="A3" t="s">
        <v>32</v>
      </c>
      <c r="B3" t="s">
        <v>37</v>
      </c>
    </row>
    <row r="4" spans="1:2" x14ac:dyDescent="0.25">
      <c r="A4" t="s">
        <v>33</v>
      </c>
    </row>
    <row r="5" spans="1:2" x14ac:dyDescent="0.25">
      <c r="A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Никитина Ольга Ивановна</cp:lastModifiedBy>
  <cp:lastPrinted>2025-09-30T07:52:25Z</cp:lastPrinted>
  <dcterms:created xsi:type="dcterms:W3CDTF">2025-09-29T12:14:58Z</dcterms:created>
  <dcterms:modified xsi:type="dcterms:W3CDTF">2026-01-19T13:35:20Z</dcterms:modified>
</cp:coreProperties>
</file>