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erin.v.m\Desktop\"/>
    </mc:Choice>
  </mc:AlternateContent>
  <workbookProtection workbookAlgorithmName="SHA-512" workbookHashValue="sESHhk8iWVSUnyLBS4mmJ0Ru4DYxyGU4jYCvUmz535pG6Xys1WvXxhzSNOp0trx/LtO9e6nuDURFSJvJi1hX4w==" workbookSaltValue="HknNJ6CVbX055KIe6xI1rw==" workbookSpinCount="100000" lockStructure="1"/>
  <bookViews>
    <workbookView xWindow="0" yWindow="0" windowWidth="28800" windowHeight="11400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1" i="1" l="1"/>
  <c r="F281" i="1"/>
  <c r="G281" i="1"/>
  <c r="H281" i="1"/>
  <c r="I281" i="1"/>
  <c r="J281" i="1"/>
  <c r="K281" i="1"/>
  <c r="L281" i="1"/>
  <c r="M281" i="1"/>
  <c r="N281" i="1"/>
  <c r="O281" i="1"/>
  <c r="D283" i="1"/>
  <c r="D281" i="1"/>
  <c r="A281" i="1"/>
  <c r="E267" i="1"/>
  <c r="F267" i="1"/>
  <c r="G267" i="1"/>
  <c r="H267" i="1"/>
  <c r="I267" i="1"/>
  <c r="J267" i="1"/>
  <c r="K267" i="1"/>
  <c r="L267" i="1"/>
  <c r="M267" i="1"/>
  <c r="N267" i="1"/>
  <c r="O267" i="1"/>
  <c r="D267" i="1"/>
  <c r="A267" i="1"/>
  <c r="F253" i="1"/>
  <c r="G253" i="1"/>
  <c r="H253" i="1"/>
  <c r="I253" i="1"/>
  <c r="J253" i="1"/>
  <c r="K253" i="1"/>
  <c r="L253" i="1"/>
  <c r="M253" i="1"/>
  <c r="N253" i="1"/>
  <c r="O253" i="1"/>
  <c r="E253" i="1"/>
  <c r="D253" i="1"/>
  <c r="A9" i="1" l="1"/>
  <c r="D266" i="1"/>
  <c r="E266" i="1" s="1"/>
  <c r="D280" i="1" s="1"/>
  <c r="E280" i="1" s="1"/>
  <c r="F280" i="1" s="1"/>
  <c r="G280" i="1" s="1"/>
  <c r="H280" i="1" s="1"/>
  <c r="I280" i="1" s="1"/>
  <c r="J280" i="1" s="1"/>
  <c r="K280" i="1" s="1"/>
  <c r="L280" i="1" s="1"/>
  <c r="M280" i="1" s="1"/>
  <c r="N280" i="1" s="1"/>
  <c r="O280" i="1" s="1"/>
  <c r="F179" i="1"/>
  <c r="G179" i="1"/>
  <c r="H179" i="1"/>
  <c r="I179" i="1"/>
  <c r="J179" i="1"/>
  <c r="K179" i="1"/>
  <c r="L179" i="1"/>
  <c r="M179" i="1"/>
  <c r="N179" i="1"/>
  <c r="O179" i="1"/>
  <c r="E179" i="1"/>
  <c r="A239" i="1"/>
  <c r="A240" i="1"/>
  <c r="A241" i="1"/>
  <c r="A242" i="1"/>
  <c r="A243" i="1"/>
  <c r="A244" i="1"/>
  <c r="A245" i="1"/>
  <c r="A238" i="1"/>
  <c r="A229" i="1"/>
  <c r="A230" i="1"/>
  <c r="A231" i="1"/>
  <c r="A232" i="1"/>
  <c r="A233" i="1"/>
  <c r="A234" i="1"/>
  <c r="A235" i="1"/>
  <c r="A228" i="1"/>
  <c r="J208" i="1"/>
  <c r="J206" i="1"/>
  <c r="J205" i="1"/>
  <c r="J210" i="1" l="1"/>
  <c r="D258" i="1" s="1"/>
  <c r="F266" i="1"/>
  <c r="G266" i="1" s="1"/>
  <c r="H266" i="1" s="1"/>
  <c r="I266" i="1" s="1"/>
  <c r="J266" i="1" s="1"/>
  <c r="K266" i="1" s="1"/>
  <c r="L266" i="1" s="1"/>
  <c r="M266" i="1" s="1"/>
  <c r="N266" i="1" s="1"/>
  <c r="O266" i="1" s="1"/>
  <c r="N233" i="1"/>
  <c r="N234" i="1"/>
  <c r="N232" i="1"/>
  <c r="N231" i="1"/>
  <c r="N229" i="1"/>
  <c r="N230" i="1"/>
  <c r="N228" i="1"/>
  <c r="N235" i="1"/>
  <c r="E181" i="1"/>
  <c r="I181" i="1"/>
  <c r="J181" i="1"/>
  <c r="J189" i="1" s="1"/>
  <c r="K181" i="1"/>
  <c r="L181" i="1"/>
  <c r="M181" i="1"/>
  <c r="N181" i="1"/>
  <c r="O181" i="1"/>
  <c r="G181" i="1"/>
  <c r="H181" i="1"/>
  <c r="F181" i="1"/>
  <c r="F187" i="1" s="1"/>
  <c r="D181" i="1"/>
  <c r="D184" i="1" s="1"/>
  <c r="A184" i="1"/>
  <c r="A185" i="1"/>
  <c r="A186" i="1"/>
  <c r="A187" i="1"/>
  <c r="A188" i="1"/>
  <c r="A189" i="1"/>
  <c r="A182" i="1"/>
  <c r="A183" i="1"/>
  <c r="F243" i="1" l="1"/>
  <c r="J245" i="1"/>
  <c r="D240" i="1"/>
  <c r="D183" i="1"/>
  <c r="D239" i="1" s="1"/>
  <c r="D189" i="1"/>
  <c r="D245" i="1" s="1"/>
  <c r="D188" i="1"/>
  <c r="D244" i="1" s="1"/>
  <c r="D187" i="1"/>
  <c r="D243" i="1" s="1"/>
  <c r="D186" i="1"/>
  <c r="D242" i="1" s="1"/>
  <c r="D185" i="1"/>
  <c r="D241" i="1" s="1"/>
  <c r="J187" i="1"/>
  <c r="J243" i="1" s="1"/>
  <c r="J186" i="1"/>
  <c r="J242" i="1" s="1"/>
  <c r="E183" i="1"/>
  <c r="E239" i="1" s="1"/>
  <c r="E184" i="1"/>
  <c r="E240" i="1" s="1"/>
  <c r="E185" i="1"/>
  <c r="E241" i="1" s="1"/>
  <c r="E186" i="1"/>
  <c r="E242" i="1" s="1"/>
  <c r="E187" i="1"/>
  <c r="E243" i="1" s="1"/>
  <c r="E188" i="1"/>
  <c r="E244" i="1" s="1"/>
  <c r="E189" i="1"/>
  <c r="E245" i="1" s="1"/>
  <c r="L186" i="1"/>
  <c r="L242" i="1" s="1"/>
  <c r="L183" i="1"/>
  <c r="L239" i="1" s="1"/>
  <c r="K186" i="1"/>
  <c r="K242" i="1" s="1"/>
  <c r="K183" i="1"/>
  <c r="K239" i="1" s="1"/>
  <c r="J183" i="1"/>
  <c r="J239" i="1" s="1"/>
  <c r="J185" i="1"/>
  <c r="J241" i="1" s="1"/>
  <c r="J184" i="1"/>
  <c r="J240" i="1" s="1"/>
  <c r="J188" i="1"/>
  <c r="J244" i="1" s="1"/>
  <c r="G185" i="1"/>
  <c r="G241" i="1" s="1"/>
  <c r="G184" i="1"/>
  <c r="G240" i="1" s="1"/>
  <c r="G188" i="1"/>
  <c r="G244" i="1" s="1"/>
  <c r="G186" i="1"/>
  <c r="G242" i="1" s="1"/>
  <c r="G189" i="1"/>
  <c r="G245" i="1" s="1"/>
  <c r="G187" i="1"/>
  <c r="G243" i="1" s="1"/>
  <c r="G183" i="1"/>
  <c r="G239" i="1" s="1"/>
  <c r="O187" i="1"/>
  <c r="O243" i="1" s="1"/>
  <c r="O186" i="1"/>
  <c r="O242" i="1" s="1"/>
  <c r="O184" i="1"/>
  <c r="O240" i="1" s="1"/>
  <c r="O183" i="1"/>
  <c r="O239" i="1" s="1"/>
  <c r="O189" i="1"/>
  <c r="O245" i="1" s="1"/>
  <c r="O188" i="1"/>
  <c r="O244" i="1" s="1"/>
  <c r="O185" i="1"/>
  <c r="O241" i="1" s="1"/>
  <c r="N183" i="1"/>
  <c r="N239" i="1" s="1"/>
  <c r="N188" i="1"/>
  <c r="N244" i="1" s="1"/>
  <c r="N187" i="1"/>
  <c r="N243" i="1" s="1"/>
  <c r="N184" i="1"/>
  <c r="N240" i="1" s="1"/>
  <c r="N186" i="1"/>
  <c r="N242" i="1" s="1"/>
  <c r="N189" i="1"/>
  <c r="N245" i="1" s="1"/>
  <c r="N185" i="1"/>
  <c r="N241" i="1" s="1"/>
  <c r="M183" i="1"/>
  <c r="M239" i="1" s="1"/>
  <c r="M187" i="1"/>
  <c r="M243" i="1" s="1"/>
  <c r="M186" i="1"/>
  <c r="M242" i="1" s="1"/>
  <c r="M185" i="1"/>
  <c r="M241" i="1" s="1"/>
  <c r="M188" i="1"/>
  <c r="M244" i="1" s="1"/>
  <c r="M184" i="1"/>
  <c r="M240" i="1" s="1"/>
  <c r="M189" i="1"/>
  <c r="M245" i="1" s="1"/>
  <c r="I189" i="1"/>
  <c r="I245" i="1" s="1"/>
  <c r="I188" i="1"/>
  <c r="I244" i="1" s="1"/>
  <c r="I187" i="1"/>
  <c r="I243" i="1" s="1"/>
  <c r="I183" i="1"/>
  <c r="I239" i="1" s="1"/>
  <c r="I185" i="1"/>
  <c r="I241" i="1" s="1"/>
  <c r="I186" i="1"/>
  <c r="I242" i="1" s="1"/>
  <c r="I184" i="1"/>
  <c r="I240" i="1" s="1"/>
  <c r="H185" i="1"/>
  <c r="H241" i="1" s="1"/>
  <c r="H188" i="1"/>
  <c r="H244" i="1" s="1"/>
  <c r="H189" i="1"/>
  <c r="H245" i="1" s="1"/>
  <c r="H184" i="1"/>
  <c r="H240" i="1" s="1"/>
  <c r="H187" i="1"/>
  <c r="H243" i="1" s="1"/>
  <c r="H183" i="1"/>
  <c r="H239" i="1" s="1"/>
  <c r="H186" i="1"/>
  <c r="H242" i="1" s="1"/>
  <c r="L188" i="1"/>
  <c r="L244" i="1" s="1"/>
  <c r="K185" i="1"/>
  <c r="K241" i="1" s="1"/>
  <c r="L184" i="1"/>
  <c r="L240" i="1" s="1"/>
  <c r="K184" i="1"/>
  <c r="K240" i="1" s="1"/>
  <c r="K188" i="1"/>
  <c r="K244" i="1" s="1"/>
  <c r="K189" i="1"/>
  <c r="K245" i="1" s="1"/>
  <c r="L187" i="1"/>
  <c r="L243" i="1" s="1"/>
  <c r="K187" i="1"/>
  <c r="K243" i="1" s="1"/>
  <c r="L185" i="1"/>
  <c r="L241" i="1" s="1"/>
  <c r="L189" i="1"/>
  <c r="L245" i="1" s="1"/>
  <c r="F183" i="1"/>
  <c r="F239" i="1" s="1"/>
  <c r="F188" i="1"/>
  <c r="F244" i="1" s="1"/>
  <c r="F184" i="1"/>
  <c r="F240" i="1" s="1"/>
  <c r="F189" i="1"/>
  <c r="F245" i="1" s="1"/>
  <c r="F185" i="1"/>
  <c r="F241" i="1" s="1"/>
  <c r="F186" i="1"/>
  <c r="F242" i="1" s="1"/>
  <c r="F182" i="1" l="1"/>
  <c r="N182" i="1"/>
  <c r="K182" i="1"/>
  <c r="H182" i="1"/>
  <c r="G182" i="1"/>
  <c r="M182" i="1"/>
  <c r="E182" i="1"/>
  <c r="O182" i="1"/>
  <c r="L182" i="1"/>
  <c r="I182" i="1"/>
  <c r="J182" i="1"/>
  <c r="D182" i="1"/>
  <c r="D190" i="1" l="1"/>
  <c r="D250" i="1" s="1"/>
  <c r="D238" i="1"/>
  <c r="D246" i="1" s="1"/>
  <c r="D251" i="1" s="1"/>
  <c r="K190" i="1"/>
  <c r="K250" i="1" s="1"/>
  <c r="K254" i="1" s="1"/>
  <c r="K238" i="1"/>
  <c r="K246" i="1" s="1"/>
  <c r="K251" i="1" s="1"/>
  <c r="K255" i="1" s="1"/>
  <c r="F190" i="1"/>
  <c r="F250" i="1" s="1"/>
  <c r="F254" i="1" s="1"/>
  <c r="F238" i="1"/>
  <c r="F246" i="1" s="1"/>
  <c r="F251" i="1" s="1"/>
  <c r="F255" i="1" s="1"/>
  <c r="H190" i="1"/>
  <c r="H250" i="1" s="1"/>
  <c r="H254" i="1" s="1"/>
  <c r="H238" i="1"/>
  <c r="H246" i="1" s="1"/>
  <c r="H251" i="1" s="1"/>
  <c r="H255" i="1" s="1"/>
  <c r="N190" i="1"/>
  <c r="N250" i="1" s="1"/>
  <c r="N254" i="1" s="1"/>
  <c r="N238" i="1"/>
  <c r="N246" i="1" s="1"/>
  <c r="N251" i="1" s="1"/>
  <c r="N255" i="1" s="1"/>
  <c r="L190" i="1"/>
  <c r="L250" i="1" s="1"/>
  <c r="L254" i="1" s="1"/>
  <c r="L238" i="1"/>
  <c r="L246" i="1" s="1"/>
  <c r="L251" i="1" s="1"/>
  <c r="L255" i="1" s="1"/>
  <c r="O190" i="1"/>
  <c r="O250" i="1" s="1"/>
  <c r="O254" i="1" s="1"/>
  <c r="O238" i="1"/>
  <c r="O246" i="1" s="1"/>
  <c r="O251" i="1" s="1"/>
  <c r="O255" i="1" s="1"/>
  <c r="J190" i="1"/>
  <c r="J250" i="1" s="1"/>
  <c r="J254" i="1" s="1"/>
  <c r="J238" i="1"/>
  <c r="J246" i="1" s="1"/>
  <c r="J251" i="1" s="1"/>
  <c r="J255" i="1" s="1"/>
  <c r="I190" i="1"/>
  <c r="I250" i="1" s="1"/>
  <c r="I254" i="1" s="1"/>
  <c r="I238" i="1"/>
  <c r="I246" i="1" s="1"/>
  <c r="I251" i="1" s="1"/>
  <c r="I255" i="1" s="1"/>
  <c r="M190" i="1"/>
  <c r="M250" i="1" s="1"/>
  <c r="M254" i="1" s="1"/>
  <c r="M238" i="1"/>
  <c r="M246" i="1" s="1"/>
  <c r="M251" i="1" s="1"/>
  <c r="M255" i="1" s="1"/>
  <c r="G190" i="1"/>
  <c r="G250" i="1" s="1"/>
  <c r="G254" i="1" s="1"/>
  <c r="G238" i="1"/>
  <c r="G246" i="1" s="1"/>
  <c r="G251" i="1" s="1"/>
  <c r="G255" i="1" s="1"/>
  <c r="E190" i="1"/>
  <c r="E250" i="1" s="1"/>
  <c r="E238" i="1"/>
  <c r="E246" i="1" s="1"/>
  <c r="E251" i="1" s="1"/>
  <c r="E255" i="1" s="1"/>
  <c r="J257" i="1" l="1"/>
  <c r="J259" i="1" s="1"/>
  <c r="E254" i="1"/>
  <c r="D264" i="1"/>
  <c r="D265" i="1"/>
  <c r="L257" i="1"/>
  <c r="L259" i="1" s="1"/>
  <c r="N257" i="1"/>
  <c r="N259" i="1" s="1"/>
  <c r="G257" i="1"/>
  <c r="G259" i="1" s="1"/>
  <c r="H257" i="1"/>
  <c r="H259" i="1" s="1"/>
  <c r="M257" i="1"/>
  <c r="M259" i="1" s="1"/>
  <c r="F257" i="1"/>
  <c r="F259" i="1" s="1"/>
  <c r="I257" i="1"/>
  <c r="I259" i="1" s="1"/>
  <c r="K257" i="1"/>
  <c r="K259" i="1" s="1"/>
  <c r="O257" i="1"/>
  <c r="O259" i="1" s="1"/>
  <c r="D254" i="1"/>
  <c r="D255" i="1" s="1"/>
  <c r="D257" i="1" s="1"/>
  <c r="D259" i="1" s="1"/>
  <c r="E265" i="1" l="1"/>
  <c r="D269" i="1"/>
  <c r="E257" i="1"/>
  <c r="E259" i="1" s="1"/>
  <c r="I86" i="1"/>
  <c r="D279" i="1"/>
  <c r="E279" i="1" s="1"/>
  <c r="F279" i="1" s="1"/>
  <c r="G279" i="1" s="1"/>
  <c r="H279" i="1" s="1"/>
  <c r="I279" i="1" s="1"/>
  <c r="J279" i="1" s="1"/>
  <c r="K279" i="1" s="1"/>
  <c r="L279" i="1" s="1"/>
  <c r="M279" i="1" s="1"/>
  <c r="N279" i="1" s="1"/>
  <c r="O279" i="1" s="1"/>
  <c r="F265" i="1"/>
  <c r="D268" i="1"/>
  <c r="E268" i="1" s="1"/>
  <c r="F268" i="1" s="1"/>
  <c r="G268" i="1" s="1"/>
  <c r="H268" i="1" s="1"/>
  <c r="I268" i="1" s="1"/>
  <c r="J268" i="1" s="1"/>
  <c r="K268" i="1" s="1"/>
  <c r="L268" i="1" s="1"/>
  <c r="M268" i="1" s="1"/>
  <c r="N268" i="1" s="1"/>
  <c r="O268" i="1" s="1"/>
  <c r="E264" i="1"/>
  <c r="D260" i="1"/>
  <c r="G265" i="1" l="1"/>
  <c r="F269" i="1"/>
  <c r="E269" i="1"/>
  <c r="E271" i="1" s="1"/>
  <c r="E273" i="1" s="1"/>
  <c r="Q259" i="1" s="1"/>
  <c r="D278" i="1"/>
  <c r="F264" i="1"/>
  <c r="D271" i="1"/>
  <c r="D273" i="1" s="1"/>
  <c r="P259" i="1" s="1"/>
  <c r="E260" i="1"/>
  <c r="H265" i="1" l="1"/>
  <c r="G269" i="1"/>
  <c r="F260" i="1"/>
  <c r="G260" i="1" s="1"/>
  <c r="H260" i="1" s="1"/>
  <c r="I260" i="1" s="1"/>
  <c r="J260" i="1" s="1"/>
  <c r="K260" i="1" s="1"/>
  <c r="L260" i="1" s="1"/>
  <c r="M260" i="1" s="1"/>
  <c r="N260" i="1" s="1"/>
  <c r="O260" i="1" s="1"/>
  <c r="P260" i="1" s="1"/>
  <c r="G264" i="1"/>
  <c r="F271" i="1"/>
  <c r="F273" i="1" s="1"/>
  <c r="R259" i="1" s="1"/>
  <c r="D282" i="1"/>
  <c r="E282" i="1" s="1"/>
  <c r="F282" i="1" s="1"/>
  <c r="G282" i="1" s="1"/>
  <c r="H282" i="1" s="1"/>
  <c r="I282" i="1" s="1"/>
  <c r="J282" i="1" s="1"/>
  <c r="K282" i="1" s="1"/>
  <c r="L282" i="1" s="1"/>
  <c r="M282" i="1" s="1"/>
  <c r="N282" i="1" s="1"/>
  <c r="O282" i="1" s="1"/>
  <c r="E278" i="1"/>
  <c r="D285" i="1"/>
  <c r="D287" i="1" s="1"/>
  <c r="I265" i="1" l="1"/>
  <c r="H269" i="1"/>
  <c r="I74" i="1"/>
  <c r="I77" i="1" s="1"/>
  <c r="D274" i="1"/>
  <c r="E274" i="1" s="1"/>
  <c r="F274" i="1" s="1"/>
  <c r="AB259" i="1"/>
  <c r="E283" i="1"/>
  <c r="E285" i="1" s="1"/>
  <c r="E287" i="1" s="1"/>
  <c r="F278" i="1"/>
  <c r="H264" i="1"/>
  <c r="G271" i="1"/>
  <c r="G273" i="1" s="1"/>
  <c r="S259" i="1" s="1"/>
  <c r="Q260" i="1"/>
  <c r="R260" i="1" s="1"/>
  <c r="J265" i="1" l="1"/>
  <c r="I269" i="1"/>
  <c r="S260" i="1"/>
  <c r="I264" i="1"/>
  <c r="H271" i="1"/>
  <c r="H273" i="1" s="1"/>
  <c r="T259" i="1" s="1"/>
  <c r="F283" i="1"/>
  <c r="F285" i="1" s="1"/>
  <c r="F287" i="1" s="1"/>
  <c r="G278" i="1"/>
  <c r="AC259" i="1"/>
  <c r="G274" i="1"/>
  <c r="K265" i="1" l="1"/>
  <c r="J269" i="1"/>
  <c r="T260" i="1"/>
  <c r="H274" i="1"/>
  <c r="AD259" i="1"/>
  <c r="G283" i="1"/>
  <c r="G285" i="1" s="1"/>
  <c r="G287" i="1" s="1"/>
  <c r="AE259" i="1" s="1"/>
  <c r="H278" i="1"/>
  <c r="J264" i="1"/>
  <c r="I271" i="1"/>
  <c r="I273" i="1" s="1"/>
  <c r="U259" i="1" s="1"/>
  <c r="L265" i="1" l="1"/>
  <c r="K269" i="1"/>
  <c r="U260" i="1"/>
  <c r="K264" i="1"/>
  <c r="J271" i="1"/>
  <c r="J273" i="1" s="1"/>
  <c r="V259" i="1" s="1"/>
  <c r="V260" i="1" s="1"/>
  <c r="I274" i="1"/>
  <c r="H283" i="1"/>
  <c r="H285" i="1" s="1"/>
  <c r="H287" i="1" s="1"/>
  <c r="I278" i="1"/>
  <c r="M265" i="1" l="1"/>
  <c r="L269" i="1"/>
  <c r="J274" i="1"/>
  <c r="AF259" i="1"/>
  <c r="L264" i="1"/>
  <c r="K271" i="1"/>
  <c r="K273" i="1" s="1"/>
  <c r="W259" i="1" s="1"/>
  <c r="W260" i="1" s="1"/>
  <c r="I283" i="1"/>
  <c r="I285" i="1" s="1"/>
  <c r="I287" i="1" s="1"/>
  <c r="J278" i="1"/>
  <c r="N265" i="1" l="1"/>
  <c r="M269" i="1"/>
  <c r="K278" i="1"/>
  <c r="J283" i="1"/>
  <c r="J285" i="1" s="1"/>
  <c r="J287" i="1" s="1"/>
  <c r="K274" i="1"/>
  <c r="AG259" i="1"/>
  <c r="M264" i="1"/>
  <c r="L271" i="1"/>
  <c r="L273" i="1" s="1"/>
  <c r="X259" i="1" s="1"/>
  <c r="X260" i="1" s="1"/>
  <c r="O265" i="1" l="1"/>
  <c r="O269" i="1" s="1"/>
  <c r="N269" i="1"/>
  <c r="N264" i="1"/>
  <c r="M271" i="1"/>
  <c r="M273" i="1" s="1"/>
  <c r="Y259" i="1" s="1"/>
  <c r="Y260" i="1" s="1"/>
  <c r="L274" i="1"/>
  <c r="AH259" i="1"/>
  <c r="K283" i="1"/>
  <c r="K285" i="1" s="1"/>
  <c r="K287" i="1" s="1"/>
  <c r="L278" i="1"/>
  <c r="M274" i="1" l="1"/>
  <c r="AI259" i="1"/>
  <c r="M278" i="1"/>
  <c r="L283" i="1"/>
  <c r="L285" i="1" s="1"/>
  <c r="L287" i="1" s="1"/>
  <c r="O264" i="1"/>
  <c r="O271" i="1" s="1"/>
  <c r="O273" i="1" s="1"/>
  <c r="AA259" i="1" s="1"/>
  <c r="N271" i="1"/>
  <c r="N273" i="1" s="1"/>
  <c r="Z259" i="1" s="1"/>
  <c r="Z260" i="1" s="1"/>
  <c r="AA260" i="1" l="1"/>
  <c r="AB260" i="1" s="1"/>
  <c r="AC260" i="1" s="1"/>
  <c r="AD260" i="1" s="1"/>
  <c r="AE260" i="1" s="1"/>
  <c r="AF260" i="1" s="1"/>
  <c r="AG260" i="1" s="1"/>
  <c r="AH260" i="1" s="1"/>
  <c r="AI260" i="1" s="1"/>
  <c r="N274" i="1"/>
  <c r="O274" i="1" s="1"/>
  <c r="D288" i="1" s="1"/>
  <c r="E288" i="1" s="1"/>
  <c r="F288" i="1" s="1"/>
  <c r="G288" i="1" s="1"/>
  <c r="H288" i="1" s="1"/>
  <c r="I288" i="1" s="1"/>
  <c r="J288" i="1" s="1"/>
  <c r="K288" i="1" s="1"/>
  <c r="L288" i="1" s="1"/>
  <c r="AJ259" i="1"/>
  <c r="N278" i="1"/>
  <c r="M283" i="1"/>
  <c r="M285" i="1" s="1"/>
  <c r="M287" i="1" s="1"/>
  <c r="AJ260" i="1" l="1"/>
  <c r="M288" i="1"/>
  <c r="AK259" i="1"/>
  <c r="N283" i="1"/>
  <c r="N285" i="1" s="1"/>
  <c r="N287" i="1" s="1"/>
  <c r="O278" i="1"/>
  <c r="O283" i="1" s="1"/>
  <c r="O285" i="1" s="1"/>
  <c r="O287" i="1" s="1"/>
  <c r="AM259" i="1" s="1"/>
  <c r="AK260" i="1" l="1"/>
  <c r="N288" i="1"/>
  <c r="O288" i="1" s="1"/>
  <c r="AL259" i="1"/>
  <c r="I293" i="1"/>
  <c r="I83" i="1" s="1"/>
  <c r="AL260" i="1" l="1"/>
  <c r="AM260" i="1" s="1"/>
  <c r="I290" i="1" s="1"/>
  <c r="I80" i="1" s="1"/>
</calcChain>
</file>

<file path=xl/sharedStrings.xml><?xml version="1.0" encoding="utf-8"?>
<sst xmlns="http://schemas.openxmlformats.org/spreadsheetml/2006/main" count="239" uniqueCount="153">
  <si>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</si>
  <si>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</si>
  <si>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</si>
  <si>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</si>
  <si>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</si>
  <si>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</si>
  <si>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</si>
  <si>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</si>
  <si>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</si>
  <si>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</si>
  <si>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</si>
  <si>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</si>
  <si>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</si>
  <si>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</si>
  <si>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</si>
  <si>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</si>
  <si>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</si>
  <si>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</si>
  <si>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</si>
  <si>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</si>
  <si>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</si>
  <si>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</si>
  <si>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</si>
  <si>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</si>
  <si>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</si>
  <si>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</si>
  <si>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</si>
  <si>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</si>
  <si>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</si>
  <si>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Автомат "Кофе с собой"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</si>
  <si>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</si>
  <si>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</si>
  <si>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</si>
  <si>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</si>
  <si>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</si>
  <si>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</si>
  <si>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</si>
  <si>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</si>
  <si>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</si>
  <si>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</si>
  <si>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</si>
  <si>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Приготовление различных видов кофе с собой без участия продавца</t>
  </si>
  <si>
    <t>Место расположения, отсутствие затрат на персонал и качество</t>
  </si>
  <si>
    <t>ОПИСАНИЕ ПРОЕКТА</t>
  </si>
  <si>
    <t>АНАЛИЗ РЫНКА</t>
  </si>
  <si>
    <t>Продукт</t>
  </si>
  <si>
    <t>Доля, %</t>
  </si>
  <si>
    <t>Цена, руб.</t>
  </si>
  <si>
    <t>Капучино</t>
  </si>
  <si>
    <t>Латте</t>
  </si>
  <si>
    <t>Американо</t>
  </si>
  <si>
    <t>Флэт уайт</t>
  </si>
  <si>
    <t>Американо с молоком</t>
  </si>
  <si>
    <t>Двойной капучино</t>
  </si>
  <si>
    <t>Двойной латте</t>
  </si>
  <si>
    <t>Двойной американо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</si>
  <si>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</si>
  <si>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</si>
  <si>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</si>
  <si>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</si>
  <si>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</si>
  <si>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</si>
  <si>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</si>
  <si>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</si>
  <si>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</si>
  <si>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</si>
  <si>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</si>
  <si>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</si>
  <si>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</si>
  <si>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Потребители кофе, %</t>
  </si>
  <si>
    <t>Потребители кофе, чел</t>
  </si>
  <si>
    <t>Проходимость, чел в день</t>
  </si>
  <si>
    <t>Выручка, тыс. руб.</t>
  </si>
  <si>
    <t>МАРКЕТИНГОВАЯ СТРАТЕГИЯ И ПЛАН ПРОДАЖ</t>
  </si>
  <si>
    <t>Вендинговый автомат</t>
  </si>
  <si>
    <t>Спецификация</t>
  </si>
  <si>
    <t>Jardin</t>
  </si>
  <si>
    <t>Ristora</t>
  </si>
  <si>
    <t>Салфетки</t>
  </si>
  <si>
    <t>ИТОГО</t>
  </si>
  <si>
    <t>Кол-во</t>
  </si>
  <si>
    <t>Цена, тыс. руб.</t>
  </si>
  <si>
    <t>Возможный источник поставки</t>
  </si>
  <si>
    <t xml:space="preserve">Jetinno JL28V </t>
  </si>
  <si>
    <t>https://clck.ru/3PUXe9</t>
  </si>
  <si>
    <t>Стандарт</t>
  </si>
  <si>
    <t>Тумба с учетом доставки</t>
  </si>
  <si>
    <t>https://clck.ru/3PUXiM</t>
  </si>
  <si>
    <t>https://clck.ru/3PUXqM</t>
  </si>
  <si>
    <t>Хваловская Нат</t>
  </si>
  <si>
    <t>https://clck.ru/3PUXtu</t>
  </si>
  <si>
    <t>https://clck.ru/3PUXyn</t>
  </si>
  <si>
    <t>Стаканчик с крышкой (два объема)</t>
  </si>
  <si>
    <t>https://clck.ru/3PUY4i</t>
  </si>
  <si>
    <t>-</t>
  </si>
  <si>
    <t>https://clck.ru/3PUY7F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</si>
  <si>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</si>
  <si>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</si>
  <si>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</si>
  <si>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</si>
  <si>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</si>
  <si>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</si>
  <si>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Заключение договора на поставку оборудования</t>
  </si>
  <si>
    <t>1 день</t>
  </si>
  <si>
    <t>Поставка оборудования</t>
  </si>
  <si>
    <t>Поставлено оборудование</t>
  </si>
  <si>
    <t>Заключение договора аренды</t>
  </si>
  <si>
    <t>10 день</t>
  </si>
  <si>
    <t>24 день</t>
  </si>
  <si>
    <t>20 день</t>
  </si>
  <si>
    <t>Заключен договор аренды</t>
  </si>
  <si>
    <t>Закупка сырья</t>
  </si>
  <si>
    <t>Получено сырье</t>
  </si>
  <si>
    <t>Монтаж оборудования</t>
  </si>
  <si>
    <t>27 день</t>
  </si>
  <si>
    <t>Смонтировано и оттестировано оборудование</t>
  </si>
  <si>
    <t>Запуск оказания услуг</t>
  </si>
  <si>
    <t>28 день</t>
  </si>
  <si>
    <t>ПРОИЗВОДСТВЕННЫЙ ПЛАН И КАЛЬКУЛЯЦИЯ СЕБЕСТОИМОСТИ</t>
  </si>
  <si>
    <t>Кофе, мг</t>
  </si>
  <si>
    <t>Вода, мл</t>
  </si>
  <si>
    <t>Тара, ед</t>
  </si>
  <si>
    <t>Сливки, г</t>
  </si>
  <si>
    <t>Кофе, г</t>
  </si>
  <si>
    <t>Вода (кеги 19 л), мл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</si>
  <si>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</si>
  <si>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</si>
  <si>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</si>
  <si>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</si>
  <si>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Себестоимость продаж кофе</t>
  </si>
  <si>
    <t>Аренда</t>
  </si>
  <si>
    <t>Выручка от продаж кофе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</si>
  <si>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</si>
  <si>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</si>
  <si>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</si>
  <si>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</si>
  <si>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</si>
  <si>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</si>
  <si>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</si>
  <si>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</si>
  <si>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</si>
  <si>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Стоимость аренды площади, необходимой для организации торговой точки, составляет 10 000 рублей в месяц, при этом, требуется гарантийный платеж в 100% размере. В целях эффективного использования средств, с учетом продолжительности поставки оборудования  14 дней, необходима реализация следующей дорожной карты реализации проекта</t>
  </si>
  <si>
    <t>План продаж сформирован исходя из средней проходимости ПВЗ на уровне 90 человек в день для монобрендового типа, скорректированной на коэффициент 1.5 с учетом двух типов ПВЗ. При этом, потребителем услуг кофе автомата планируется каждый восьмой посетитель.</t>
  </si>
  <si>
    <t>Срок окупаемости проекта, мес.</t>
  </si>
  <si>
    <t>Среднемесячная чистая прибыль в первые 12 мес. проекта, тыс. руб.</t>
  </si>
  <si>
    <t xml:space="preserve">Проектом предусмотрена установка кофейного автомата на территории вновь открываемых ПВЗ Ozon и Wildberries на территории населенного пункта Новосаратовка Ленинградской области. Использование кофейного автомата позволяет минимизировать затраты на персонал, вовлекая владельца на не более чем 10 часов в неделю в целях его обслуживания. Выбор локации обусловлен потенциально высокой проходимостью, подтвержденной сервисом "Геоаналитика". Ассортимент производимой продукции включает в себя 8 наиболее распространённых вариантов подачи кофе с использованием зерна марки Jardin, отлично зарекомендовавшей себя на отечественном рынке. 
Расположение кофейного автомата на территории ПВЗ позволяет обеспечить синергетический эффект как для непосредственно ПВЗ, так и для его посетителей, которые получают возможность побаловать себя чашечкой кофе в процессе ожидания выдачи заказа, его примерки или возврата. </t>
  </si>
  <si>
    <r>
      <rPr>
        <b/>
        <sz val="12"/>
        <color theme="1"/>
        <rFont val="Times New Roman"/>
        <family val="1"/>
        <charset val="204"/>
      </rPr>
      <t xml:space="preserve">Потребление </t>
    </r>
    <r>
      <rPr>
        <sz val="12"/>
        <color theme="1"/>
        <rFont val="Times New Roman"/>
        <family val="1"/>
        <charset val="204"/>
      </rPr>
      <t xml:space="preserve">зернового кофе на территории России растет на протяжении длительного времени. По данным Центра отраслевой экспертизы АО Россельхозбанк россиянин в среднем выпивает порядка 300 чашек натурального кофе в год. Тридцать лет назад объем потребления был примерно в 10 раз меньше — 29 неполных чашек, или примерно 5,7 литра на человека. Исследовательская компания «Нильсен» и продавец онлайн-касс «Эвотор» составили портрет среднестатистического посетителя московской кофейни: ими оказались люди в возрасте 18—35 лет. Самый популярный напиток у них — капучино, на него приходится 45% всех продаж кофе (вторым по популярности является латте - 20%, третьим - американо с 10%). Чаще всего берут кофе с собой, причем один.
</t>
    </r>
    <r>
      <rPr>
        <b/>
        <sz val="12"/>
        <color theme="1"/>
        <rFont val="Times New Roman"/>
        <family val="1"/>
        <charset val="204"/>
      </rPr>
      <t>Средний чек</t>
    </r>
    <r>
      <rPr>
        <sz val="12"/>
        <color theme="1"/>
        <rFont val="Times New Roman"/>
        <family val="1"/>
        <charset val="204"/>
      </rPr>
      <t xml:space="preserve"> на чашку кофе в аналогичных форматах колеблется от 100 до 150 рублей, при этом, в кофейнях аналогичный продукт стоит уже 150 - 250 рублей, таким образом, продукция проекта будет:
- во-первых, конкурентоспособна по цене;
- во-вторых, лучшую доступность для посетителей ПВЗ.
При этом, средняя </t>
    </r>
    <r>
      <rPr>
        <b/>
        <sz val="12"/>
        <color theme="1"/>
        <rFont val="Times New Roman"/>
        <family val="1"/>
        <charset val="204"/>
      </rPr>
      <t xml:space="preserve">проходимость </t>
    </r>
    <r>
      <rPr>
        <sz val="12"/>
        <color theme="1"/>
        <rFont val="Times New Roman"/>
        <family val="1"/>
        <charset val="204"/>
      </rPr>
      <t xml:space="preserve">аналогичного ПВЗ составляет порядка 90 человек в день для одного бренда.
</t>
    </r>
    <r>
      <rPr>
        <b/>
        <sz val="12"/>
        <color theme="1"/>
        <rFont val="Times New Roman"/>
        <family val="1"/>
        <charset val="204"/>
      </rPr>
      <t xml:space="preserve">
Конкурентное</t>
    </r>
    <r>
      <rPr>
        <sz val="12"/>
        <color theme="1"/>
        <rFont val="Times New Roman"/>
        <family val="1"/>
        <charset val="204"/>
      </rPr>
      <t xml:space="preserve"> окружение представлено:
- сетевым оператором Baggins Coffee, на удалении порядка 300 м. от точки со средней ценой, в два раза превышающей целевую цену кофе автомата. Конкурентным преимуществом создаваемого бизнеса помимо цены является удаленность от ПВЗ;
- кафе "Изюминка", также находящаяся на значительной для спонтанного потребления кофе удаленности при сопоставимых ценах.
</t>
    </r>
    <r>
      <rPr>
        <b/>
        <sz val="12"/>
        <color theme="1"/>
        <rFont val="Times New Roman"/>
        <family val="1"/>
        <charset val="204"/>
      </rPr>
      <t>Клиентом</t>
    </r>
    <r>
      <rPr>
        <sz val="12"/>
        <color theme="1"/>
        <rFont val="Times New Roman"/>
        <family val="1"/>
        <charset val="204"/>
      </rPr>
      <t xml:space="preserve"> бизнеса станет: посетитель ПВЗ, осуществляющий спонтанную покупку в условиях ожидания выдачи заказа в возрасте от 18 до 45 лет, преимущественно женского пола со средним или ниже среднего доходом, что предполагает чувствительность по цене. 
</t>
    </r>
    <r>
      <rPr>
        <b/>
        <sz val="12"/>
        <color theme="1"/>
        <rFont val="Times New Roman"/>
        <family val="1"/>
        <charset val="204"/>
      </rPr>
      <t>Конкурентными преимуществами</t>
    </r>
    <r>
      <rPr>
        <sz val="12"/>
        <color theme="1"/>
        <rFont val="Times New Roman"/>
        <family val="1"/>
        <charset val="204"/>
      </rPr>
      <t xml:space="preserve"> станут: 
- расположение точки;
- цена напитка;
- скорость приготовления;
- качество кофе.
</t>
    </r>
  </si>
  <si>
    <t>Размещение вендингового автомата в непосредственной близости от ключевой точки спроса на кофе с собой не предполагает ведение рекламной активности для привлечения клиентов. В целях информирования о точке осуществляется:
- размещение точки на яндекс картах и в 2гис;
- наработка отзывов в указанных выше сервисах.
Цены реализации и структура продаж представлены в следующей таблице:</t>
  </si>
  <si>
    <t>На сегодняшний день на рынке представлено большое количество производителей кофе автоматов. Лидером рынка является марка Jetinho, автомат которой модели Jetinno JL28V  предполагается к приобретению по стоимости 280 тыс. рублей, а также тумбы для его установки. Кроме того, на начальном этапе потребуется приобретение запасов воды, кофе, ингредиентов на первую неделю работы. Инвестиционный план представлен в следующей таблице. Поставка оборудования осуществляется в течение 1 месяца. Альтернативным вариантом приобретаемого оборудования является аппарат Jetinho JL220, предполагающий отсутствие тумбы.</t>
  </si>
  <si>
    <t>Заключены договоры поставки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</si>
  <si>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</si>
  <si>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</si>
  <si>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Прочие расходы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</si>
</sst>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Border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3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0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3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Border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Border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0" fillId="5" borderId="6" xfId="0" applyFill="1" applyBorder="1" applyAlignment="1" applyProtection="1">
      <alignment vertical="top" wrapText="1"/>
      <protection locked="0" hidden="1"/>
    </xf>
    <xf numFmtId="0" fontId="0" fillId="5" borderId="7" xfId="0" applyFill="1" applyBorder="1" applyAlignment="1" applyProtection="1">
      <alignment vertical="top" wrapText="1"/>
      <protection locked="0" hidden="1"/>
    </xf>
    <xf numFmtId="0" fontId="0" fillId="5" borderId="8" xfId="0" applyFill="1" applyBorder="1" applyAlignment="1" applyProtection="1">
      <alignment vertical="top" wrapText="1"/>
      <protection locked="0" hidden="1"/>
    </xf>
    <xf numFmtId="0" fontId="0" fillId="0" borderId="13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Border="1" applyAlignment="1" applyProtection="1">
      <alignment horizontal="right" vertical="center" wrapText="1"/>
      <protection locked="0" hidden="1"/>
    </xf>
    <xf numFmtId="0" fontId="0" fillId="0" borderId="0" xfId="0" applyBorder="1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40" xfId="0" applyBorder="1" applyAlignment="1" applyProtection="1">
      <alignment vertical="center" wrapText="1"/>
      <protection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6" xfId="0" applyFill="1" applyBorder="1" applyAlignment="1" applyProtection="1">
      <alignment horizontal="center" vertical="center" wrapText="1"/>
      <protection locked="0"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2" fontId="2" fillId="2" borderId="27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4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34" xfId="0" applyFont="1" applyFill="1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0" fillId="0" borderId="36" xfId="0" applyBorder="1" applyAlignment="1" applyProtection="1">
      <alignment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1" fillId="4" borderId="29" xfId="0" applyFont="1" applyFill="1" applyBorder="1" applyAlignment="1" applyProtection="1">
      <alignment horizontal="center" vertical="center" wrapText="1"/>
      <protection hidden="1"/>
    </xf>
    <xf numFmtId="0" fontId="2" fillId="2" borderId="31" xfId="0" applyFont="1" applyFill="1" applyBorder="1" applyAlignment="1" applyProtection="1">
      <alignment vertical="center" wrapText="1"/>
      <protection hidden="1"/>
    </xf>
    <xf numFmtId="0" fontId="0" fillId="0" borderId="32" xfId="0" applyBorder="1" applyAlignment="1" applyProtection="1">
      <alignment vertical="center" wrapText="1"/>
      <protection hidden="1"/>
    </xf>
    <xf numFmtId="0" fontId="3" fillId="4" borderId="37" xfId="0" applyFont="1" applyFill="1" applyBorder="1" applyAlignment="1" applyProtection="1">
      <alignment vertical="center" wrapText="1"/>
      <protection hidden="1"/>
    </xf>
    <xf numFmtId="0" fontId="1" fillId="4" borderId="38" xfId="0" applyFont="1" applyFill="1" applyBorder="1" applyAlignment="1" applyProtection="1">
      <alignment vertical="center" wrapText="1"/>
      <protection hidden="1"/>
    </xf>
    <xf numFmtId="0" fontId="3" fillId="4" borderId="28" xfId="0" applyFont="1" applyFill="1" applyBorder="1" applyAlignment="1" applyProtection="1">
      <alignment vertical="center" wrapText="1"/>
      <protection hidden="1"/>
    </xf>
    <xf numFmtId="0" fontId="1" fillId="4" borderId="29" xfId="0" applyFont="1" applyFill="1" applyBorder="1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clck.ru/3PUXqM" TargetMode="External"/><Relationship Id="rId7" Type="http://schemas.openxmlformats.org/officeDocument/2006/relationships/hyperlink" Target="https://clck.ru/3PUY7F" TargetMode="External"/><Relationship Id="rId2" Type="http://schemas.openxmlformats.org/officeDocument/2006/relationships/hyperlink" Target="https://clck.ru/3PUXiM" TargetMode="External"/><Relationship Id="rId1" Type="http://schemas.openxmlformats.org/officeDocument/2006/relationships/hyperlink" Target="https://clck.ru/3PUXe9" TargetMode="External"/><Relationship Id="rId6" Type="http://schemas.openxmlformats.org/officeDocument/2006/relationships/hyperlink" Target="https://clck.ru/3PUY4i" TargetMode="External"/><Relationship Id="rId5" Type="http://schemas.openxmlformats.org/officeDocument/2006/relationships/hyperlink" Target="https://clck.ru/3PUXyn" TargetMode="External"/><Relationship Id="rId4" Type="http://schemas.openxmlformats.org/officeDocument/2006/relationships/hyperlink" Target="https://clck.ru/3PUX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94"/>
  <sheetViews>
    <sheetView tabSelected="1" topLeftCell="A14" workbookViewId="0">
      <selection activeCell="T21" sqref="T21"/>
    </sheetView>
  </sheetViews>
  <sheetFormatPr defaultRowHeight="15.75" x14ac:dyDescent="0.25"/>
  <cols>
    <col min="1" max="2" width="9.140625" style="36"/>
    <col min="3" max="3" width="20.28515625" style="36" customWidth="1"/>
    <col min="4" max="15" width="9.140625" style="36"/>
    <col min="16" max="16384" width="9.140625" style="1"/>
  </cols>
  <sheetData>
    <row r="1" spans="1:15" x14ac:dyDescent="0.25">
      <c r="A1" s="128" t="s">
        <v>0</v>
      </c>
      <c r="B1" s="129"/>
      <c r="C1" s="129"/>
      <c r="D1" s="129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1"/>
    </row>
    <row r="2" spans="1:15" x14ac:dyDescent="0.25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x14ac:dyDescent="0.25">
      <c r="A3" s="6"/>
      <c r="B3" s="7"/>
      <c r="C3" s="7"/>
      <c r="D3" s="7"/>
      <c r="E3" s="7"/>
      <c r="F3" s="7"/>
      <c r="G3" s="7"/>
      <c r="H3" s="7"/>
      <c r="I3" s="135" t="s">
        <v>1</v>
      </c>
      <c r="J3" s="135"/>
      <c r="K3" s="135"/>
      <c r="L3" s="135"/>
      <c r="M3" s="136"/>
      <c r="N3" s="136"/>
      <c r="O3" s="137"/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</row>
    <row r="5" spans="1:15" x14ac:dyDescent="0.25">
      <c r="A5" s="6"/>
      <c r="B5" s="7"/>
      <c r="C5" s="7"/>
      <c r="D5" s="7"/>
      <c r="E5" s="7"/>
      <c r="F5" s="7"/>
      <c r="G5" s="7"/>
      <c r="H5" s="7"/>
      <c r="I5" s="141"/>
      <c r="J5" s="141"/>
      <c r="K5" s="141"/>
      <c r="L5" s="141"/>
      <c r="M5" s="142"/>
      <c r="N5" s="142"/>
      <c r="O5" s="143"/>
    </row>
    <row r="6" spans="1:15" x14ac:dyDescent="0.25">
      <c r="A6" s="6"/>
      <c r="B6" s="7"/>
      <c r="C6" s="7"/>
      <c r="D6" s="7"/>
      <c r="E6" s="7"/>
      <c r="F6" s="7"/>
      <c r="G6" s="7"/>
      <c r="H6" s="7"/>
      <c r="I6" s="138" t="s">
        <v>2</v>
      </c>
      <c r="J6" s="138"/>
      <c r="K6" s="138"/>
      <c r="L6" s="138"/>
      <c r="M6" s="139"/>
      <c r="N6" s="139"/>
      <c r="O6" s="140"/>
    </row>
    <row r="7" spans="1:15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</row>
    <row r="8" spans="1:15" ht="20.25" x14ac:dyDescent="0.25">
      <c r="A8" s="121" t="s">
        <v>19</v>
      </c>
      <c r="B8" s="122"/>
      <c r="C8" s="122"/>
      <c r="D8" s="122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4"/>
    </row>
    <row r="9" spans="1:15" x14ac:dyDescent="0.25">
      <c r="A9" s="125" t="str">
        <f>CONCATENATE("""",I50,"""")</f>
        <v>"Автомат "Кофе с собой""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1:15" x14ac:dyDescent="0.25">
      <c r="A10" s="125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7"/>
    </row>
    <row r="11" spans="1:15" ht="16.5" thickBot="1" x14ac:dyDescent="0.3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7"/>
    </row>
    <row r="12" spans="1:15" ht="16.5" thickBot="1" x14ac:dyDescent="0.3">
      <c r="A12" s="61" t="s">
        <v>13</v>
      </c>
      <c r="B12" s="62"/>
      <c r="C12" s="62"/>
      <c r="D12" s="62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4"/>
    </row>
    <row r="13" spans="1:15" ht="16.5" thickBot="1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15" x14ac:dyDescent="0.25">
      <c r="A14" s="87" t="s">
        <v>3</v>
      </c>
      <c r="B14" s="89"/>
      <c r="C14" s="89"/>
      <c r="D14" s="89"/>
      <c r="E14" s="88"/>
      <c r="F14" s="88"/>
      <c r="G14" s="88"/>
      <c r="H14" s="7"/>
      <c r="I14" s="114"/>
      <c r="J14" s="115"/>
      <c r="K14" s="115"/>
      <c r="L14" s="115"/>
      <c r="M14" s="116"/>
      <c r="N14" s="116"/>
      <c r="O14" s="117"/>
    </row>
    <row r="15" spans="1:15" ht="16.5" thickBot="1" x14ac:dyDescent="0.3">
      <c r="A15" s="97"/>
      <c r="B15" s="88"/>
      <c r="C15" s="88"/>
      <c r="D15" s="88"/>
      <c r="E15" s="88"/>
      <c r="F15" s="88"/>
      <c r="G15" s="88"/>
      <c r="H15" s="7"/>
      <c r="I15" s="118"/>
      <c r="J15" s="119"/>
      <c r="K15" s="119"/>
      <c r="L15" s="119"/>
      <c r="M15" s="119"/>
      <c r="N15" s="119"/>
      <c r="O15" s="120"/>
    </row>
    <row r="16" spans="1:15" ht="16.5" thickBot="1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</row>
    <row r="17" spans="1:15" x14ac:dyDescent="0.25">
      <c r="A17" s="87" t="s">
        <v>4</v>
      </c>
      <c r="B17" s="89"/>
      <c r="C17" s="89"/>
      <c r="D17" s="89"/>
      <c r="E17" s="88"/>
      <c r="F17" s="88"/>
      <c r="G17" s="88"/>
      <c r="H17" s="7"/>
      <c r="I17" s="114"/>
      <c r="J17" s="115"/>
      <c r="K17" s="115"/>
      <c r="L17" s="115"/>
      <c r="M17" s="116"/>
      <c r="N17" s="116"/>
      <c r="O17" s="117"/>
    </row>
    <row r="18" spans="1:15" ht="16.5" thickBot="1" x14ac:dyDescent="0.3">
      <c r="A18" s="97"/>
      <c r="B18" s="88"/>
      <c r="C18" s="88"/>
      <c r="D18" s="88"/>
      <c r="E18" s="88"/>
      <c r="F18" s="88"/>
      <c r="G18" s="88"/>
      <c r="H18" s="7"/>
      <c r="I18" s="118"/>
      <c r="J18" s="119"/>
      <c r="K18" s="119"/>
      <c r="L18" s="119"/>
      <c r="M18" s="119"/>
      <c r="N18" s="119"/>
      <c r="O18" s="120"/>
    </row>
    <row r="19" spans="1:15" ht="16.5" thickBot="1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</row>
    <row r="20" spans="1:15" x14ac:dyDescent="0.25">
      <c r="A20" s="87" t="s">
        <v>6</v>
      </c>
      <c r="B20" s="89"/>
      <c r="C20" s="89"/>
      <c r="D20" s="89"/>
      <c r="E20" s="88"/>
      <c r="F20" s="88"/>
      <c r="G20" s="88"/>
      <c r="H20" s="7"/>
      <c r="I20" s="114"/>
      <c r="J20" s="115"/>
      <c r="K20" s="115"/>
      <c r="L20" s="115"/>
      <c r="M20" s="116"/>
      <c r="N20" s="116"/>
      <c r="O20" s="117"/>
    </row>
    <row r="21" spans="1:15" ht="16.5" thickBot="1" x14ac:dyDescent="0.3">
      <c r="A21" s="97"/>
      <c r="B21" s="88"/>
      <c r="C21" s="88"/>
      <c r="D21" s="88"/>
      <c r="E21" s="88"/>
      <c r="F21" s="88"/>
      <c r="G21" s="88"/>
      <c r="H21" s="7"/>
      <c r="I21" s="118"/>
      <c r="J21" s="119"/>
      <c r="K21" s="119"/>
      <c r="L21" s="119"/>
      <c r="M21" s="119"/>
      <c r="N21" s="119"/>
      <c r="O21" s="120"/>
    </row>
    <row r="22" spans="1:15" ht="16.5" thickBot="1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x14ac:dyDescent="0.25">
      <c r="A23" s="87" t="s">
        <v>7</v>
      </c>
      <c r="B23" s="89"/>
      <c r="C23" s="89"/>
      <c r="D23" s="89"/>
      <c r="E23" s="88"/>
      <c r="F23" s="88"/>
      <c r="G23" s="88"/>
      <c r="H23" s="7"/>
      <c r="I23" s="114"/>
      <c r="J23" s="115"/>
      <c r="K23" s="115"/>
      <c r="L23" s="115"/>
      <c r="M23" s="116"/>
      <c r="N23" s="116"/>
      <c r="O23" s="117"/>
    </row>
    <row r="24" spans="1:15" ht="16.5" thickBot="1" x14ac:dyDescent="0.3">
      <c r="A24" s="97"/>
      <c r="B24" s="88"/>
      <c r="C24" s="88"/>
      <c r="D24" s="88"/>
      <c r="E24" s="88"/>
      <c r="F24" s="88"/>
      <c r="G24" s="88"/>
      <c r="H24" s="7"/>
      <c r="I24" s="118"/>
      <c r="J24" s="119"/>
      <c r="K24" s="119"/>
      <c r="L24" s="119"/>
      <c r="M24" s="119"/>
      <c r="N24" s="119"/>
      <c r="O24" s="120"/>
    </row>
    <row r="25" spans="1:15" ht="16.5" thickBot="1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</row>
    <row r="26" spans="1:15" x14ac:dyDescent="0.25">
      <c r="A26" s="87" t="s">
        <v>8</v>
      </c>
      <c r="B26" s="89"/>
      <c r="C26" s="89"/>
      <c r="D26" s="89"/>
      <c r="E26" s="88"/>
      <c r="F26" s="88"/>
      <c r="G26" s="88"/>
      <c r="H26" s="7"/>
      <c r="I26" s="114"/>
      <c r="J26" s="115"/>
      <c r="K26" s="115"/>
      <c r="L26" s="115"/>
      <c r="M26" s="116"/>
      <c r="N26" s="116"/>
      <c r="O26" s="117"/>
    </row>
    <row r="27" spans="1:15" ht="16.5" thickBot="1" x14ac:dyDescent="0.3">
      <c r="A27" s="97"/>
      <c r="B27" s="88"/>
      <c r="C27" s="88"/>
      <c r="D27" s="88"/>
      <c r="E27" s="88"/>
      <c r="F27" s="88"/>
      <c r="G27" s="88"/>
      <c r="H27" s="7"/>
      <c r="I27" s="118"/>
      <c r="J27" s="119"/>
      <c r="K27" s="119"/>
      <c r="L27" s="119"/>
      <c r="M27" s="119"/>
      <c r="N27" s="119"/>
      <c r="O27" s="120"/>
    </row>
    <row r="28" spans="1:15" ht="16.5" thickBot="1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</row>
    <row r="29" spans="1:15" x14ac:dyDescent="0.25">
      <c r="A29" s="87" t="s">
        <v>5</v>
      </c>
      <c r="B29" s="89"/>
      <c r="C29" s="89"/>
      <c r="D29" s="89"/>
      <c r="E29" s="88"/>
      <c r="F29" s="88"/>
      <c r="G29" s="88"/>
      <c r="H29" s="7"/>
      <c r="I29" s="114"/>
      <c r="J29" s="115"/>
      <c r="K29" s="115"/>
      <c r="L29" s="115"/>
      <c r="M29" s="116"/>
      <c r="N29" s="116"/>
      <c r="O29" s="117"/>
    </row>
    <row r="30" spans="1:15" ht="16.5" thickBot="1" x14ac:dyDescent="0.3">
      <c r="A30" s="97"/>
      <c r="B30" s="88"/>
      <c r="C30" s="88"/>
      <c r="D30" s="88"/>
      <c r="E30" s="88"/>
      <c r="F30" s="88"/>
      <c r="G30" s="88"/>
      <c r="H30" s="7"/>
      <c r="I30" s="118"/>
      <c r="J30" s="119"/>
      <c r="K30" s="119"/>
      <c r="L30" s="119"/>
      <c r="M30" s="119"/>
      <c r="N30" s="119"/>
      <c r="O30" s="120"/>
    </row>
    <row r="31" spans="1:15" ht="16.5" thickBot="1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8"/>
    </row>
    <row r="32" spans="1:15" x14ac:dyDescent="0.25">
      <c r="A32" s="87" t="s">
        <v>9</v>
      </c>
      <c r="B32" s="89"/>
      <c r="C32" s="89"/>
      <c r="D32" s="89"/>
      <c r="E32" s="88"/>
      <c r="F32" s="88"/>
      <c r="G32" s="88"/>
      <c r="H32" s="7"/>
      <c r="I32" s="114"/>
      <c r="J32" s="115"/>
      <c r="K32" s="115"/>
      <c r="L32" s="115"/>
      <c r="M32" s="116"/>
      <c r="N32" s="116"/>
      <c r="O32" s="117"/>
    </row>
    <row r="33" spans="1:15" ht="16.5" thickBot="1" x14ac:dyDescent="0.3">
      <c r="A33" s="97"/>
      <c r="B33" s="88"/>
      <c r="C33" s="88"/>
      <c r="D33" s="88"/>
      <c r="E33" s="88"/>
      <c r="F33" s="88"/>
      <c r="G33" s="88"/>
      <c r="H33" s="7"/>
      <c r="I33" s="118"/>
      <c r="J33" s="119"/>
      <c r="K33" s="119"/>
      <c r="L33" s="119"/>
      <c r="M33" s="119"/>
      <c r="N33" s="119"/>
      <c r="O33" s="120"/>
    </row>
    <row r="34" spans="1:15" ht="16.5" thickBot="1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 x14ac:dyDescent="0.25">
      <c r="A35" s="87" t="s">
        <v>10</v>
      </c>
      <c r="B35" s="89"/>
      <c r="C35" s="89"/>
      <c r="D35" s="89"/>
      <c r="E35" s="88"/>
      <c r="F35" s="88"/>
      <c r="G35" s="88"/>
      <c r="H35" s="7"/>
      <c r="I35" s="114"/>
      <c r="J35" s="115"/>
      <c r="K35" s="115"/>
      <c r="L35" s="115"/>
      <c r="M35" s="116"/>
      <c r="N35" s="116"/>
      <c r="O35" s="117"/>
    </row>
    <row r="36" spans="1:15" ht="16.5" thickBot="1" x14ac:dyDescent="0.3">
      <c r="A36" s="97"/>
      <c r="B36" s="88"/>
      <c r="C36" s="88"/>
      <c r="D36" s="88"/>
      <c r="E36" s="88"/>
      <c r="F36" s="88"/>
      <c r="G36" s="88"/>
      <c r="H36" s="7"/>
      <c r="I36" s="118"/>
      <c r="J36" s="119"/>
      <c r="K36" s="119"/>
      <c r="L36" s="119"/>
      <c r="M36" s="119"/>
      <c r="N36" s="119"/>
      <c r="O36" s="120"/>
    </row>
    <row r="37" spans="1:15" ht="16.5" thickBot="1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8"/>
    </row>
    <row r="38" spans="1:15" x14ac:dyDescent="0.25">
      <c r="A38" s="87" t="s">
        <v>11</v>
      </c>
      <c r="B38" s="89"/>
      <c r="C38" s="89"/>
      <c r="D38" s="89"/>
      <c r="E38" s="88"/>
      <c r="F38" s="88"/>
      <c r="G38" s="88"/>
      <c r="H38" s="7"/>
      <c r="I38" s="114"/>
      <c r="J38" s="115"/>
      <c r="K38" s="115"/>
      <c r="L38" s="115"/>
      <c r="M38" s="116"/>
      <c r="N38" s="116"/>
      <c r="O38" s="117"/>
    </row>
    <row r="39" spans="1:15" ht="16.5" thickBot="1" x14ac:dyDescent="0.3">
      <c r="A39" s="97"/>
      <c r="B39" s="88"/>
      <c r="C39" s="88"/>
      <c r="D39" s="88"/>
      <c r="E39" s="88"/>
      <c r="F39" s="88"/>
      <c r="G39" s="88"/>
      <c r="H39" s="7"/>
      <c r="I39" s="118"/>
      <c r="J39" s="119"/>
      <c r="K39" s="119"/>
      <c r="L39" s="119"/>
      <c r="M39" s="119"/>
      <c r="N39" s="119"/>
      <c r="O39" s="120"/>
    </row>
    <row r="40" spans="1:15" ht="16.5" thickBot="1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8"/>
    </row>
    <row r="41" spans="1:15" ht="15.75" customHeight="1" x14ac:dyDescent="0.25">
      <c r="A41" s="87" t="s">
        <v>12</v>
      </c>
      <c r="B41" s="89"/>
      <c r="C41" s="89"/>
      <c r="D41" s="89"/>
      <c r="E41" s="88"/>
      <c r="F41" s="88"/>
      <c r="G41" s="88"/>
      <c r="H41" s="7"/>
      <c r="I41" s="114"/>
      <c r="J41" s="115"/>
      <c r="K41" s="115"/>
      <c r="L41" s="115"/>
      <c r="M41" s="116"/>
      <c r="N41" s="116"/>
      <c r="O41" s="117"/>
    </row>
    <row r="42" spans="1:15" ht="16.5" thickBot="1" x14ac:dyDescent="0.3">
      <c r="A42" s="97"/>
      <c r="B42" s="88"/>
      <c r="C42" s="88"/>
      <c r="D42" s="88"/>
      <c r="E42" s="88"/>
      <c r="F42" s="88"/>
      <c r="G42" s="88"/>
      <c r="H42" s="7"/>
      <c r="I42" s="118"/>
      <c r="J42" s="119"/>
      <c r="K42" s="119"/>
      <c r="L42" s="119"/>
      <c r="M42" s="119"/>
      <c r="N42" s="119"/>
      <c r="O42" s="120"/>
    </row>
    <row r="43" spans="1:15" ht="16.5" thickBot="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8"/>
    </row>
    <row r="44" spans="1:15" x14ac:dyDescent="0.25">
      <c r="A44" s="87" t="s">
        <v>21</v>
      </c>
      <c r="B44" s="89"/>
      <c r="C44" s="89"/>
      <c r="D44" s="89"/>
      <c r="E44" s="88"/>
      <c r="F44" s="88"/>
      <c r="G44" s="88"/>
      <c r="H44" s="7"/>
      <c r="I44" s="114"/>
      <c r="J44" s="115"/>
      <c r="K44" s="115"/>
      <c r="L44" s="115"/>
      <c r="M44" s="116"/>
      <c r="N44" s="116"/>
      <c r="O44" s="117"/>
    </row>
    <row r="45" spans="1:15" ht="16.5" thickBot="1" x14ac:dyDescent="0.3">
      <c r="A45" s="97"/>
      <c r="B45" s="88"/>
      <c r="C45" s="88"/>
      <c r="D45" s="88"/>
      <c r="E45" s="88"/>
      <c r="F45" s="88"/>
      <c r="G45" s="88"/>
      <c r="H45" s="7"/>
      <c r="I45" s="118"/>
      <c r="J45" s="119"/>
      <c r="K45" s="119"/>
      <c r="L45" s="119"/>
      <c r="M45" s="119"/>
      <c r="N45" s="119"/>
      <c r="O45" s="120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8"/>
    </row>
    <row r="48" spans="1:15" ht="16.5" thickBot="1" x14ac:dyDescent="0.3">
      <c r="A48" s="61" t="s">
        <v>14</v>
      </c>
      <c r="B48" s="62"/>
      <c r="C48" s="62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4"/>
    </row>
    <row r="49" spans="1:15" ht="16.5" thickBot="1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8"/>
    </row>
    <row r="50" spans="1:15" x14ac:dyDescent="0.25">
      <c r="A50" s="87" t="s">
        <v>15</v>
      </c>
      <c r="B50" s="89"/>
      <c r="C50" s="89"/>
      <c r="D50" s="89"/>
      <c r="E50" s="88"/>
      <c r="F50" s="88"/>
      <c r="G50" s="88"/>
      <c r="H50" s="7"/>
      <c r="I50" s="98" t="s">
        <v>29</v>
      </c>
      <c r="J50" s="99"/>
      <c r="K50" s="99"/>
      <c r="L50" s="99"/>
      <c r="M50" s="100"/>
      <c r="N50" s="100"/>
      <c r="O50" s="101"/>
    </row>
    <row r="51" spans="1:15" ht="16.5" thickBot="1" x14ac:dyDescent="0.3">
      <c r="A51" s="97"/>
      <c r="B51" s="88"/>
      <c r="C51" s="88"/>
      <c r="D51" s="88"/>
      <c r="E51" s="88"/>
      <c r="F51" s="88"/>
      <c r="G51" s="88"/>
      <c r="H51" s="7"/>
      <c r="I51" s="102"/>
      <c r="J51" s="103"/>
      <c r="K51" s="103"/>
      <c r="L51" s="103"/>
      <c r="M51" s="103"/>
      <c r="N51" s="103"/>
      <c r="O51" s="104"/>
    </row>
    <row r="52" spans="1:15" ht="16.5" thickBot="1" x14ac:dyDescent="0.3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"/>
    </row>
    <row r="53" spans="1:15" x14ac:dyDescent="0.25">
      <c r="A53" s="87" t="s">
        <v>16</v>
      </c>
      <c r="B53" s="89"/>
      <c r="C53" s="89"/>
      <c r="D53" s="89"/>
      <c r="E53" s="88"/>
      <c r="F53" s="88"/>
      <c r="G53" s="88"/>
      <c r="H53" s="7"/>
      <c r="I53" s="98" t="s">
        <v>30</v>
      </c>
      <c r="J53" s="99"/>
      <c r="K53" s="99"/>
      <c r="L53" s="99"/>
      <c r="M53" s="100"/>
      <c r="N53" s="100"/>
      <c r="O53" s="101"/>
    </row>
    <row r="54" spans="1:15" ht="16.5" thickBot="1" x14ac:dyDescent="0.3">
      <c r="A54" s="97"/>
      <c r="B54" s="88"/>
      <c r="C54" s="88"/>
      <c r="D54" s="88"/>
      <c r="E54" s="88"/>
      <c r="F54" s="88"/>
      <c r="G54" s="88"/>
      <c r="H54" s="7"/>
      <c r="I54" s="102"/>
      <c r="J54" s="103"/>
      <c r="K54" s="103"/>
      <c r="L54" s="103"/>
      <c r="M54" s="103"/>
      <c r="N54" s="103"/>
      <c r="O54" s="104"/>
    </row>
    <row r="55" spans="1:15" ht="16.5" thickBot="1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8"/>
    </row>
    <row r="56" spans="1:15" x14ac:dyDescent="0.25">
      <c r="A56" s="87" t="s">
        <v>17</v>
      </c>
      <c r="B56" s="89"/>
      <c r="C56" s="89"/>
      <c r="D56" s="89"/>
      <c r="E56" s="88"/>
      <c r="F56" s="88"/>
      <c r="G56" s="88"/>
      <c r="H56" s="7"/>
      <c r="I56" s="98" t="s">
        <v>31</v>
      </c>
      <c r="J56" s="99"/>
      <c r="K56" s="99"/>
      <c r="L56" s="99"/>
      <c r="M56" s="100"/>
      <c r="N56" s="100"/>
      <c r="O56" s="101"/>
    </row>
    <row r="57" spans="1:15" ht="16.5" thickBot="1" x14ac:dyDescent="0.3">
      <c r="A57" s="97"/>
      <c r="B57" s="88"/>
      <c r="C57" s="88"/>
      <c r="D57" s="88"/>
      <c r="E57" s="88"/>
      <c r="F57" s="88"/>
      <c r="G57" s="88"/>
      <c r="H57" s="7"/>
      <c r="I57" s="102"/>
      <c r="J57" s="103"/>
      <c r="K57" s="103"/>
      <c r="L57" s="103"/>
      <c r="M57" s="103"/>
      <c r="N57" s="103"/>
      <c r="O57" s="104"/>
    </row>
    <row r="58" spans="1:15" ht="16.5" thickBot="1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8"/>
    </row>
    <row r="59" spans="1:15" x14ac:dyDescent="0.25">
      <c r="A59" s="87" t="s">
        <v>18</v>
      </c>
      <c r="B59" s="89"/>
      <c r="C59" s="89"/>
      <c r="D59" s="89"/>
      <c r="E59" s="88"/>
      <c r="F59" s="88"/>
      <c r="G59" s="88"/>
      <c r="H59" s="7"/>
      <c r="I59" s="98" t="s">
        <v>32</v>
      </c>
      <c r="J59" s="99"/>
      <c r="K59" s="99"/>
      <c r="L59" s="99"/>
      <c r="M59" s="100"/>
      <c r="N59" s="100"/>
      <c r="O59" s="101"/>
    </row>
    <row r="60" spans="1:15" ht="16.5" thickBot="1" x14ac:dyDescent="0.3">
      <c r="A60" s="97"/>
      <c r="B60" s="88"/>
      <c r="C60" s="88"/>
      <c r="D60" s="88"/>
      <c r="E60" s="88"/>
      <c r="F60" s="88"/>
      <c r="G60" s="88"/>
      <c r="H60" s="7"/>
      <c r="I60" s="102"/>
      <c r="J60" s="103"/>
      <c r="K60" s="103"/>
      <c r="L60" s="103"/>
      <c r="M60" s="103"/>
      <c r="N60" s="103"/>
      <c r="O60" s="104"/>
    </row>
    <row r="61" spans="1:15" ht="16.5" thickBot="1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8"/>
    </row>
    <row r="62" spans="1:15" x14ac:dyDescent="0.25">
      <c r="A62" s="87" t="s">
        <v>20</v>
      </c>
      <c r="B62" s="89"/>
      <c r="C62" s="89"/>
      <c r="D62" s="89"/>
      <c r="E62" s="88"/>
      <c r="F62" s="88"/>
      <c r="G62" s="88"/>
      <c r="H62" s="7"/>
      <c r="I62" s="98" t="s">
        <v>40</v>
      </c>
      <c r="J62" s="99"/>
      <c r="K62" s="99"/>
      <c r="L62" s="99"/>
      <c r="M62" s="100"/>
      <c r="N62" s="100"/>
      <c r="O62" s="101"/>
    </row>
    <row r="63" spans="1:15" ht="16.5" thickBot="1" x14ac:dyDescent="0.3">
      <c r="A63" s="97"/>
      <c r="B63" s="88"/>
      <c r="C63" s="88"/>
      <c r="D63" s="88"/>
      <c r="E63" s="88"/>
      <c r="F63" s="88"/>
      <c r="G63" s="88"/>
      <c r="H63" s="7"/>
      <c r="I63" s="102"/>
      <c r="J63" s="103"/>
      <c r="K63" s="103"/>
      <c r="L63" s="103"/>
      <c r="M63" s="103"/>
      <c r="N63" s="103"/>
      <c r="O63" s="104"/>
    </row>
    <row r="64" spans="1:15" ht="16.5" thickBot="1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8"/>
    </row>
    <row r="65" spans="1:15" x14ac:dyDescent="0.25">
      <c r="A65" s="87" t="s">
        <v>22</v>
      </c>
      <c r="B65" s="89"/>
      <c r="C65" s="89"/>
      <c r="D65" s="89"/>
      <c r="E65" s="88"/>
      <c r="F65" s="88"/>
      <c r="G65" s="88"/>
      <c r="H65" s="7"/>
      <c r="I65" s="98" t="s">
        <v>37</v>
      </c>
      <c r="J65" s="99"/>
      <c r="K65" s="99"/>
      <c r="L65" s="99"/>
      <c r="M65" s="100"/>
      <c r="N65" s="100"/>
      <c r="O65" s="101"/>
    </row>
    <row r="66" spans="1:15" ht="16.5" thickBot="1" x14ac:dyDescent="0.3">
      <c r="A66" s="97"/>
      <c r="B66" s="88"/>
      <c r="C66" s="88"/>
      <c r="D66" s="88"/>
      <c r="E66" s="88"/>
      <c r="F66" s="88"/>
      <c r="G66" s="88"/>
      <c r="H66" s="7"/>
      <c r="I66" s="102"/>
      <c r="J66" s="103"/>
      <c r="K66" s="103"/>
      <c r="L66" s="103"/>
      <c r="M66" s="103"/>
      <c r="N66" s="103"/>
      <c r="O66" s="104"/>
    </row>
    <row r="67" spans="1:15" ht="16.5" thickBot="1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8"/>
    </row>
    <row r="68" spans="1:15" x14ac:dyDescent="0.25">
      <c r="A68" s="87" t="s">
        <v>23</v>
      </c>
      <c r="B68" s="89"/>
      <c r="C68" s="89"/>
      <c r="D68" s="89"/>
      <c r="E68" s="88"/>
      <c r="F68" s="88"/>
      <c r="G68" s="88"/>
      <c r="H68" s="7"/>
      <c r="I68" s="98" t="s">
        <v>41</v>
      </c>
      <c r="J68" s="99"/>
      <c r="K68" s="99"/>
      <c r="L68" s="99"/>
      <c r="M68" s="100"/>
      <c r="N68" s="100"/>
      <c r="O68" s="101"/>
    </row>
    <row r="69" spans="1:15" ht="16.5" thickBot="1" x14ac:dyDescent="0.3">
      <c r="A69" s="97"/>
      <c r="B69" s="88"/>
      <c r="C69" s="88"/>
      <c r="D69" s="88"/>
      <c r="E69" s="88"/>
      <c r="F69" s="88"/>
      <c r="G69" s="88"/>
      <c r="H69" s="7"/>
      <c r="I69" s="102"/>
      <c r="J69" s="103"/>
      <c r="K69" s="103"/>
      <c r="L69" s="103"/>
      <c r="M69" s="103"/>
      <c r="N69" s="103"/>
      <c r="O69" s="104"/>
    </row>
    <row r="70" spans="1:15" ht="16.5" thickBot="1" x14ac:dyDescent="0.3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8"/>
    </row>
    <row r="71" spans="1:15" x14ac:dyDescent="0.25">
      <c r="A71" s="87" t="s">
        <v>26</v>
      </c>
      <c r="B71" s="89"/>
      <c r="C71" s="89"/>
      <c r="D71" s="89"/>
      <c r="E71" s="88"/>
      <c r="F71" s="88"/>
      <c r="G71" s="88"/>
      <c r="H71" s="7"/>
      <c r="I71" s="98" t="s">
        <v>42</v>
      </c>
      <c r="J71" s="99"/>
      <c r="K71" s="99"/>
      <c r="L71" s="99"/>
      <c r="M71" s="100"/>
      <c r="N71" s="100"/>
      <c r="O71" s="101"/>
    </row>
    <row r="72" spans="1:15" ht="16.5" thickBot="1" x14ac:dyDescent="0.3">
      <c r="A72" s="97"/>
      <c r="B72" s="88"/>
      <c r="C72" s="88"/>
      <c r="D72" s="88"/>
      <c r="E72" s="88"/>
      <c r="F72" s="88"/>
      <c r="G72" s="88"/>
      <c r="H72" s="7"/>
      <c r="I72" s="102"/>
      <c r="J72" s="103"/>
      <c r="K72" s="103"/>
      <c r="L72" s="103"/>
      <c r="M72" s="103"/>
      <c r="N72" s="103"/>
      <c r="O72" s="104"/>
    </row>
    <row r="73" spans="1:15" ht="16.5" thickBot="1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8"/>
    </row>
    <row r="74" spans="1:15" ht="15.75" customHeight="1" x14ac:dyDescent="0.25">
      <c r="A74" s="87" t="s">
        <v>24</v>
      </c>
      <c r="B74" s="89"/>
      <c r="C74" s="89"/>
      <c r="D74" s="89"/>
      <c r="E74" s="88"/>
      <c r="F74" s="88"/>
      <c r="G74" s="88"/>
      <c r="H74" s="7"/>
      <c r="I74" s="113">
        <f>-MIN(D260:O260)</f>
        <v>338.12400000000008</v>
      </c>
      <c r="J74" s="106"/>
      <c r="K74" s="106"/>
      <c r="L74" s="106"/>
      <c r="M74" s="107"/>
      <c r="N74" s="107"/>
      <c r="O74" s="108"/>
    </row>
    <row r="75" spans="1:15" ht="16.5" thickBot="1" x14ac:dyDescent="0.3">
      <c r="A75" s="97"/>
      <c r="B75" s="88"/>
      <c r="C75" s="88"/>
      <c r="D75" s="88"/>
      <c r="E75" s="88"/>
      <c r="F75" s="88"/>
      <c r="G75" s="88"/>
      <c r="H75" s="7"/>
      <c r="I75" s="109"/>
      <c r="J75" s="110"/>
      <c r="K75" s="110"/>
      <c r="L75" s="110"/>
      <c r="M75" s="110"/>
      <c r="N75" s="110"/>
      <c r="O75" s="111"/>
    </row>
    <row r="76" spans="1:15" ht="16.5" thickBot="1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8"/>
    </row>
    <row r="77" spans="1:15" ht="15.75" customHeight="1" x14ac:dyDescent="0.25">
      <c r="A77" s="87" t="s">
        <v>25</v>
      </c>
      <c r="B77" s="89"/>
      <c r="C77" s="89"/>
      <c r="D77" s="89"/>
      <c r="E77" s="88"/>
      <c r="F77" s="88"/>
      <c r="G77" s="88"/>
      <c r="H77" s="7"/>
      <c r="I77" s="113">
        <f>I74</f>
        <v>338.12400000000008</v>
      </c>
      <c r="J77" s="106"/>
      <c r="K77" s="106"/>
      <c r="L77" s="106"/>
      <c r="M77" s="107"/>
      <c r="N77" s="107"/>
      <c r="O77" s="108"/>
    </row>
    <row r="78" spans="1:15" ht="16.5" thickBot="1" x14ac:dyDescent="0.3">
      <c r="A78" s="97"/>
      <c r="B78" s="88"/>
      <c r="C78" s="88"/>
      <c r="D78" s="88"/>
      <c r="E78" s="88"/>
      <c r="F78" s="88"/>
      <c r="G78" s="88"/>
      <c r="H78" s="7"/>
      <c r="I78" s="109"/>
      <c r="J78" s="110"/>
      <c r="K78" s="110"/>
      <c r="L78" s="110"/>
      <c r="M78" s="110"/>
      <c r="N78" s="110"/>
      <c r="O78" s="111"/>
    </row>
    <row r="79" spans="1:15" ht="16.5" thickBot="1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8"/>
    </row>
    <row r="80" spans="1:15" x14ac:dyDescent="0.25">
      <c r="A80" s="87" t="s">
        <v>143</v>
      </c>
      <c r="B80" s="89"/>
      <c r="C80" s="89"/>
      <c r="D80" s="89"/>
      <c r="E80" s="88"/>
      <c r="F80" s="88"/>
      <c r="G80" s="88"/>
      <c r="H80" s="7"/>
      <c r="I80" s="105">
        <f>I290</f>
        <v>15</v>
      </c>
      <c r="J80" s="106"/>
      <c r="K80" s="106"/>
      <c r="L80" s="106"/>
      <c r="M80" s="107"/>
      <c r="N80" s="107"/>
      <c r="O80" s="108"/>
    </row>
    <row r="81" spans="1:15" ht="16.5" thickBot="1" x14ac:dyDescent="0.3">
      <c r="A81" s="97"/>
      <c r="B81" s="88"/>
      <c r="C81" s="88"/>
      <c r="D81" s="88"/>
      <c r="E81" s="88"/>
      <c r="F81" s="88"/>
      <c r="G81" s="88"/>
      <c r="H81" s="7"/>
      <c r="I81" s="109"/>
      <c r="J81" s="110"/>
      <c r="K81" s="110"/>
      <c r="L81" s="110"/>
      <c r="M81" s="110"/>
      <c r="N81" s="110"/>
      <c r="O81" s="111"/>
    </row>
    <row r="82" spans="1:15" ht="16.5" thickBot="1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8"/>
    </row>
    <row r="83" spans="1:15" x14ac:dyDescent="0.25">
      <c r="A83" s="87" t="s">
        <v>140</v>
      </c>
      <c r="B83" s="89"/>
      <c r="C83" s="89"/>
      <c r="D83" s="89"/>
      <c r="E83" s="88"/>
      <c r="F83" s="88"/>
      <c r="G83" s="88"/>
      <c r="H83" s="7"/>
      <c r="I83" s="112">
        <f>I293</f>
        <v>0.72824787420536108</v>
      </c>
      <c r="J83" s="106"/>
      <c r="K83" s="106"/>
      <c r="L83" s="106"/>
      <c r="M83" s="107"/>
      <c r="N83" s="107"/>
      <c r="O83" s="108"/>
    </row>
    <row r="84" spans="1:15" ht="16.5" thickBot="1" x14ac:dyDescent="0.3">
      <c r="A84" s="97"/>
      <c r="B84" s="88"/>
      <c r="C84" s="88"/>
      <c r="D84" s="88"/>
      <c r="E84" s="88"/>
      <c r="F84" s="88"/>
      <c r="G84" s="88"/>
      <c r="H84" s="7"/>
      <c r="I84" s="109"/>
      <c r="J84" s="110"/>
      <c r="K84" s="110"/>
      <c r="L84" s="110"/>
      <c r="M84" s="110"/>
      <c r="N84" s="110"/>
      <c r="O84" s="111"/>
    </row>
    <row r="85" spans="1:15" ht="16.5" thickBot="1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8"/>
    </row>
    <row r="86" spans="1:15" x14ac:dyDescent="0.25">
      <c r="A86" s="87" t="s">
        <v>144</v>
      </c>
      <c r="B86" s="89"/>
      <c r="C86" s="89"/>
      <c r="D86" s="89"/>
      <c r="E86" s="88"/>
      <c r="F86" s="88"/>
      <c r="G86" s="88"/>
      <c r="H86" s="7"/>
      <c r="I86" s="113">
        <f>AVERAGE(D255:O255)</f>
        <v>21.165559298245608</v>
      </c>
      <c r="J86" s="106"/>
      <c r="K86" s="106"/>
      <c r="L86" s="106"/>
      <c r="M86" s="107"/>
      <c r="N86" s="107"/>
      <c r="O86" s="108"/>
    </row>
    <row r="87" spans="1:15" ht="16.5" thickBot="1" x14ac:dyDescent="0.3">
      <c r="A87" s="97"/>
      <c r="B87" s="88"/>
      <c r="C87" s="88"/>
      <c r="D87" s="88"/>
      <c r="E87" s="88"/>
      <c r="F87" s="88"/>
      <c r="G87" s="88"/>
      <c r="H87" s="7"/>
      <c r="I87" s="109"/>
      <c r="J87" s="110"/>
      <c r="K87" s="110"/>
      <c r="L87" s="110"/>
      <c r="M87" s="110"/>
      <c r="N87" s="110"/>
      <c r="O87" s="111"/>
    </row>
    <row r="88" spans="1:15" ht="16.5" thickBot="1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8"/>
    </row>
    <row r="89" spans="1:15" x14ac:dyDescent="0.25">
      <c r="A89" s="87" t="s">
        <v>28</v>
      </c>
      <c r="B89" s="89"/>
      <c r="C89" s="89"/>
      <c r="D89" s="89"/>
      <c r="E89" s="88"/>
      <c r="F89" s="88"/>
      <c r="G89" s="88"/>
      <c r="H89" s="7"/>
      <c r="I89" s="98"/>
      <c r="J89" s="99"/>
      <c r="K89" s="99"/>
      <c r="L89" s="99"/>
      <c r="M89" s="100"/>
      <c r="N89" s="100"/>
      <c r="O89" s="101"/>
    </row>
    <row r="90" spans="1:15" ht="16.5" thickBot="1" x14ac:dyDescent="0.3">
      <c r="A90" s="97"/>
      <c r="B90" s="88"/>
      <c r="C90" s="88"/>
      <c r="D90" s="88"/>
      <c r="E90" s="88"/>
      <c r="F90" s="88"/>
      <c r="G90" s="88"/>
      <c r="H90" s="7"/>
      <c r="I90" s="102"/>
      <c r="J90" s="103"/>
      <c r="K90" s="103"/>
      <c r="L90" s="103"/>
      <c r="M90" s="103"/>
      <c r="N90" s="103"/>
      <c r="O90" s="104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H91" s="7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61" t="s">
        <v>43</v>
      </c>
      <c r="B92" s="62"/>
      <c r="C92" s="62"/>
      <c r="D92" s="62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4"/>
    </row>
    <row r="93" spans="1:15" x14ac:dyDescent="0.25">
      <c r="A93" s="65" t="s">
        <v>145</v>
      </c>
      <c r="B93" s="93"/>
      <c r="C93" s="93"/>
      <c r="D93" s="93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7"/>
    </row>
    <row r="94" spans="1:15" x14ac:dyDescent="0.25">
      <c r="A94" s="51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50"/>
    </row>
    <row r="95" spans="1:15" x14ac:dyDescent="0.25">
      <c r="A95" s="51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50"/>
    </row>
    <row r="96" spans="1:15" x14ac:dyDescent="0.25">
      <c r="A96" s="51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50"/>
    </row>
    <row r="97" spans="1:15" x14ac:dyDescent="0.25">
      <c r="A97" s="51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50"/>
    </row>
    <row r="98" spans="1:15" x14ac:dyDescent="0.25">
      <c r="A98" s="51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50"/>
    </row>
    <row r="99" spans="1:15" x14ac:dyDescent="0.25">
      <c r="A99" s="51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50"/>
    </row>
    <row r="100" spans="1:15" x14ac:dyDescent="0.25">
      <c r="A100" s="51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50"/>
    </row>
    <row r="101" spans="1:15" x14ac:dyDescent="0.25">
      <c r="A101" s="51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50"/>
    </row>
    <row r="102" spans="1:15" x14ac:dyDescent="0.25">
      <c r="A102" s="51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50"/>
    </row>
    <row r="103" spans="1:15" x14ac:dyDescent="0.25">
      <c r="A103" s="51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50"/>
    </row>
    <row r="104" spans="1:15" x14ac:dyDescent="0.25">
      <c r="A104" s="51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50"/>
    </row>
    <row r="105" spans="1:15" x14ac:dyDescent="0.25">
      <c r="A105" s="51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50"/>
    </row>
    <row r="106" spans="1:15" x14ac:dyDescent="0.25">
      <c r="A106" s="51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50"/>
    </row>
    <row r="107" spans="1:15" x14ac:dyDescent="0.25">
      <c r="A107" s="51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50"/>
    </row>
    <row r="108" spans="1:15" x14ac:dyDescent="0.25">
      <c r="A108" s="51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50"/>
    </row>
    <row r="109" spans="1:15" x14ac:dyDescent="0.25">
      <c r="A109" s="51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50"/>
    </row>
    <row r="110" spans="1:15" ht="16.5" thickBot="1" x14ac:dyDescent="0.3">
      <c r="A110" s="51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50"/>
    </row>
    <row r="111" spans="1:15" ht="16.5" thickBot="1" x14ac:dyDescent="0.3">
      <c r="A111" s="61" t="s">
        <v>44</v>
      </c>
      <c r="B111" s="62"/>
      <c r="C111" s="62"/>
      <c r="D111" s="62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4"/>
    </row>
    <row r="112" spans="1:15" x14ac:dyDescent="0.25">
      <c r="A112" s="65" t="s">
        <v>146</v>
      </c>
      <c r="B112" s="93"/>
      <c r="C112" s="93"/>
      <c r="D112" s="93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7"/>
    </row>
    <row r="113" spans="1:15" x14ac:dyDescent="0.25">
      <c r="A113" s="51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50"/>
    </row>
    <row r="114" spans="1:15" x14ac:dyDescent="0.25">
      <c r="A114" s="51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50"/>
    </row>
    <row r="115" spans="1:15" x14ac:dyDescent="0.25">
      <c r="A115" s="51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50"/>
    </row>
    <row r="116" spans="1:15" x14ac:dyDescent="0.25">
      <c r="A116" s="51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50"/>
    </row>
    <row r="117" spans="1:15" x14ac:dyDescent="0.25">
      <c r="A117" s="51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50"/>
    </row>
    <row r="118" spans="1:15" x14ac:dyDescent="0.25">
      <c r="A118" s="51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50"/>
    </row>
    <row r="119" spans="1:15" x14ac:dyDescent="0.25">
      <c r="A119" s="51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50"/>
    </row>
    <row r="120" spans="1:15" x14ac:dyDescent="0.25">
      <c r="A120" s="51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50"/>
    </row>
    <row r="121" spans="1:15" x14ac:dyDescent="0.25">
      <c r="A121" s="51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50"/>
    </row>
    <row r="122" spans="1:15" x14ac:dyDescent="0.25">
      <c r="A122" s="51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50"/>
    </row>
    <row r="123" spans="1:15" x14ac:dyDescent="0.25">
      <c r="A123" s="51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50"/>
    </row>
    <row r="124" spans="1:15" x14ac:dyDescent="0.25">
      <c r="A124" s="51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50"/>
    </row>
    <row r="125" spans="1:15" x14ac:dyDescent="0.25">
      <c r="A125" s="51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50"/>
    </row>
    <row r="126" spans="1:15" x14ac:dyDescent="0.25">
      <c r="A126" s="51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50"/>
    </row>
    <row r="127" spans="1:15" x14ac:dyDescent="0.25">
      <c r="A127" s="51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50"/>
    </row>
    <row r="128" spans="1:15" x14ac:dyDescent="0.25">
      <c r="A128" s="51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50"/>
    </row>
    <row r="129" spans="1:15" x14ac:dyDescent="0.25">
      <c r="A129" s="51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50"/>
    </row>
    <row r="130" spans="1:15" x14ac:dyDescent="0.25">
      <c r="A130" s="51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50"/>
    </row>
    <row r="131" spans="1:15" x14ac:dyDescent="0.25">
      <c r="A131" s="51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50"/>
    </row>
    <row r="132" spans="1:15" x14ac:dyDescent="0.25">
      <c r="A132" s="51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50"/>
    </row>
    <row r="133" spans="1:15" x14ac:dyDescent="0.25">
      <c r="A133" s="51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50"/>
    </row>
    <row r="134" spans="1:15" x14ac:dyDescent="0.25">
      <c r="A134" s="51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50"/>
    </row>
    <row r="135" spans="1:15" x14ac:dyDescent="0.25">
      <c r="A135" s="51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50"/>
    </row>
    <row r="136" spans="1:15" x14ac:dyDescent="0.25">
      <c r="A136" s="51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50"/>
    </row>
    <row r="137" spans="1:15" x14ac:dyDescent="0.25">
      <c r="A137" s="51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50"/>
    </row>
    <row r="138" spans="1:15" x14ac:dyDescent="0.25">
      <c r="A138" s="51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50"/>
    </row>
    <row r="139" spans="1:15" x14ac:dyDescent="0.25">
      <c r="A139" s="51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50"/>
    </row>
    <row r="140" spans="1:15" x14ac:dyDescent="0.25">
      <c r="A140" s="51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50"/>
    </row>
    <row r="141" spans="1:15" x14ac:dyDescent="0.25">
      <c r="A141" s="51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50"/>
    </row>
    <row r="142" spans="1:15" x14ac:dyDescent="0.25">
      <c r="A142" s="51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50"/>
    </row>
    <row r="143" spans="1:15" x14ac:dyDescent="0.25">
      <c r="A143" s="51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50"/>
    </row>
    <row r="144" spans="1:15" x14ac:dyDescent="0.25">
      <c r="A144" s="51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50"/>
    </row>
    <row r="145" spans="1:15" x14ac:dyDescent="0.25">
      <c r="A145" s="51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50"/>
    </row>
    <row r="146" spans="1:15" x14ac:dyDescent="0.25">
      <c r="A146" s="51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50"/>
    </row>
    <row r="147" spans="1:15" x14ac:dyDescent="0.25">
      <c r="A147" s="51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50"/>
    </row>
    <row r="148" spans="1:15" ht="16.5" thickBot="1" x14ac:dyDescent="0.3">
      <c r="A148" s="94"/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6"/>
    </row>
    <row r="149" spans="1:15" ht="16.5" thickBot="1" x14ac:dyDescent="0.3">
      <c r="A149" s="61" t="s">
        <v>73</v>
      </c>
      <c r="B149" s="62"/>
      <c r="C149" s="62"/>
      <c r="D149" s="62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4"/>
    </row>
    <row r="150" spans="1:15" x14ac:dyDescent="0.25">
      <c r="A150" s="65" t="s">
        <v>147</v>
      </c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7"/>
    </row>
    <row r="151" spans="1:15" x14ac:dyDescent="0.25">
      <c r="A151" s="48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50"/>
    </row>
    <row r="152" spans="1:15" x14ac:dyDescent="0.25">
      <c r="A152" s="48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50"/>
    </row>
    <row r="153" spans="1:15" x14ac:dyDescent="0.25">
      <c r="A153" s="48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0"/>
    </row>
    <row r="154" spans="1:15" x14ac:dyDescent="0.25">
      <c r="A154" s="48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50"/>
    </row>
    <row r="155" spans="1:15" x14ac:dyDescent="0.25">
      <c r="A155" s="51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50"/>
    </row>
    <row r="156" spans="1:15" x14ac:dyDescent="0.25">
      <c r="A156" s="51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50"/>
    </row>
    <row r="157" spans="1:15" x14ac:dyDescent="0.25">
      <c r="A157" s="51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50"/>
    </row>
    <row r="158" spans="1:15" x14ac:dyDescent="0.25">
      <c r="A158" s="51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50"/>
    </row>
    <row r="159" spans="1:15" x14ac:dyDescent="0.25">
      <c r="A159" s="68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70"/>
    </row>
    <row r="160" spans="1:15" x14ac:dyDescent="0.25">
      <c r="A160" s="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8"/>
    </row>
    <row r="161" spans="1:21" x14ac:dyDescent="0.25">
      <c r="A161" s="78" t="s">
        <v>45</v>
      </c>
      <c r="B161" s="79"/>
      <c r="C161" s="79"/>
      <c r="D161" s="79"/>
      <c r="E161" s="79"/>
      <c r="F161" s="80"/>
      <c r="G161" s="80"/>
      <c r="H161" s="80"/>
      <c r="I161" s="80"/>
      <c r="J161" s="80"/>
      <c r="K161" s="81"/>
      <c r="L161" s="90" t="s">
        <v>46</v>
      </c>
      <c r="M161" s="91"/>
      <c r="N161" s="90" t="s">
        <v>47</v>
      </c>
      <c r="O161" s="92"/>
      <c r="P161" s="2"/>
      <c r="Q161" s="2"/>
      <c r="R161" s="2"/>
      <c r="S161" s="2"/>
      <c r="T161" s="2"/>
      <c r="U161" s="2"/>
    </row>
    <row r="162" spans="1:21" x14ac:dyDescent="0.25">
      <c r="A162" s="82" t="s">
        <v>48</v>
      </c>
      <c r="B162" s="83"/>
      <c r="C162" s="83"/>
      <c r="D162" s="83"/>
      <c r="E162" s="83"/>
      <c r="F162" s="83"/>
      <c r="G162" s="83"/>
      <c r="H162" s="83"/>
      <c r="I162" s="83"/>
      <c r="J162" s="83"/>
      <c r="K162" s="84"/>
      <c r="L162" s="75">
        <v>0.45</v>
      </c>
      <c r="M162" s="85"/>
      <c r="N162" s="54">
        <v>120</v>
      </c>
      <c r="O162" s="86"/>
      <c r="P162" s="2"/>
      <c r="Q162" s="2"/>
      <c r="R162" s="2"/>
      <c r="S162" s="2"/>
      <c r="T162" s="2"/>
      <c r="U162" s="2"/>
    </row>
    <row r="163" spans="1:21" x14ac:dyDescent="0.25">
      <c r="A163" s="82" t="s">
        <v>49</v>
      </c>
      <c r="B163" s="83"/>
      <c r="C163" s="83"/>
      <c r="D163" s="83"/>
      <c r="E163" s="83"/>
      <c r="F163" s="83"/>
      <c r="G163" s="83"/>
      <c r="H163" s="83"/>
      <c r="I163" s="83"/>
      <c r="J163" s="83"/>
      <c r="K163" s="84"/>
      <c r="L163" s="75">
        <v>0.2</v>
      </c>
      <c r="M163" s="85"/>
      <c r="N163" s="54">
        <v>140</v>
      </c>
      <c r="O163" s="86"/>
      <c r="P163" s="2"/>
      <c r="Q163" s="2"/>
      <c r="R163" s="2"/>
      <c r="S163" s="2"/>
      <c r="T163" s="2"/>
      <c r="U163" s="2"/>
    </row>
    <row r="164" spans="1:21" x14ac:dyDescent="0.25">
      <c r="A164" s="82" t="s">
        <v>50</v>
      </c>
      <c r="B164" s="83"/>
      <c r="C164" s="83"/>
      <c r="D164" s="83"/>
      <c r="E164" s="83"/>
      <c r="F164" s="83"/>
      <c r="G164" s="83"/>
      <c r="H164" s="83"/>
      <c r="I164" s="83"/>
      <c r="J164" s="83"/>
      <c r="K164" s="84"/>
      <c r="L164" s="75">
        <v>0.1</v>
      </c>
      <c r="M164" s="85"/>
      <c r="N164" s="54">
        <v>100</v>
      </c>
      <c r="O164" s="86"/>
      <c r="P164" s="2"/>
      <c r="Q164" s="2"/>
      <c r="R164" s="2"/>
      <c r="S164" s="2"/>
      <c r="T164" s="2"/>
      <c r="U164" s="2"/>
    </row>
    <row r="165" spans="1:21" x14ac:dyDescent="0.25">
      <c r="A165" s="82" t="s">
        <v>51</v>
      </c>
      <c r="B165" s="83"/>
      <c r="C165" s="83"/>
      <c r="D165" s="83"/>
      <c r="E165" s="83"/>
      <c r="F165" s="83"/>
      <c r="G165" s="83"/>
      <c r="H165" s="83"/>
      <c r="I165" s="83"/>
      <c r="J165" s="83"/>
      <c r="K165" s="84"/>
      <c r="L165" s="75">
        <v>0.05</v>
      </c>
      <c r="M165" s="85"/>
      <c r="N165" s="54">
        <v>150</v>
      </c>
      <c r="O165" s="86"/>
      <c r="P165" s="2"/>
      <c r="Q165" s="2"/>
      <c r="R165" s="2"/>
      <c r="S165" s="2"/>
      <c r="T165" s="2"/>
      <c r="U165" s="2"/>
    </row>
    <row r="166" spans="1:21" x14ac:dyDescent="0.25">
      <c r="A166" s="82" t="s">
        <v>52</v>
      </c>
      <c r="B166" s="83"/>
      <c r="C166" s="83"/>
      <c r="D166" s="83"/>
      <c r="E166" s="83"/>
      <c r="F166" s="83"/>
      <c r="G166" s="83"/>
      <c r="H166" s="83"/>
      <c r="I166" s="83"/>
      <c r="J166" s="83"/>
      <c r="K166" s="84"/>
      <c r="L166" s="75">
        <v>0.03</v>
      </c>
      <c r="M166" s="85"/>
      <c r="N166" s="54">
        <v>120</v>
      </c>
      <c r="O166" s="86"/>
      <c r="P166" s="2"/>
      <c r="Q166" s="2"/>
      <c r="R166" s="2"/>
      <c r="S166" s="2"/>
      <c r="T166" s="2"/>
      <c r="U166" s="2"/>
    </row>
    <row r="167" spans="1:21" x14ac:dyDescent="0.25">
      <c r="A167" s="82" t="s">
        <v>53</v>
      </c>
      <c r="B167" s="83"/>
      <c r="C167" s="83"/>
      <c r="D167" s="83"/>
      <c r="E167" s="83"/>
      <c r="F167" s="83"/>
      <c r="G167" s="83"/>
      <c r="H167" s="83"/>
      <c r="I167" s="83"/>
      <c r="J167" s="83"/>
      <c r="K167" s="84"/>
      <c r="L167" s="75">
        <v>0.15</v>
      </c>
      <c r="M167" s="85"/>
      <c r="N167" s="54">
        <v>160</v>
      </c>
      <c r="O167" s="86"/>
      <c r="P167" s="2"/>
      <c r="Q167" s="2"/>
      <c r="R167" s="2"/>
      <c r="S167" s="2"/>
      <c r="T167" s="2"/>
      <c r="U167" s="2"/>
    </row>
    <row r="168" spans="1:21" x14ac:dyDescent="0.25">
      <c r="A168" s="82" t="s">
        <v>54</v>
      </c>
      <c r="B168" s="83"/>
      <c r="C168" s="83"/>
      <c r="D168" s="83"/>
      <c r="E168" s="83"/>
      <c r="F168" s="83"/>
      <c r="G168" s="83"/>
      <c r="H168" s="83"/>
      <c r="I168" s="83"/>
      <c r="J168" s="83"/>
      <c r="K168" s="84"/>
      <c r="L168" s="75">
        <v>0.01</v>
      </c>
      <c r="M168" s="85"/>
      <c r="N168" s="54">
        <v>180</v>
      </c>
      <c r="O168" s="86"/>
      <c r="P168" s="2"/>
      <c r="Q168" s="2"/>
      <c r="R168" s="2"/>
      <c r="S168" s="2"/>
      <c r="T168" s="2"/>
      <c r="U168" s="2"/>
    </row>
    <row r="169" spans="1:21" x14ac:dyDescent="0.25">
      <c r="A169" s="82" t="s">
        <v>55</v>
      </c>
      <c r="B169" s="83"/>
      <c r="C169" s="83"/>
      <c r="D169" s="83"/>
      <c r="E169" s="83"/>
      <c r="F169" s="83"/>
      <c r="G169" s="83"/>
      <c r="H169" s="83"/>
      <c r="I169" s="83"/>
      <c r="J169" s="83"/>
      <c r="K169" s="84"/>
      <c r="L169" s="75">
        <v>0.01</v>
      </c>
      <c r="M169" s="85"/>
      <c r="N169" s="54">
        <v>150</v>
      </c>
      <c r="O169" s="86"/>
      <c r="P169" s="2"/>
      <c r="Q169" s="2"/>
      <c r="R169" s="2"/>
      <c r="S169" s="2"/>
      <c r="T169" s="2"/>
      <c r="U169" s="2"/>
    </row>
    <row r="170" spans="1:21" x14ac:dyDescent="0.25">
      <c r="A170" s="87"/>
      <c r="B170" s="88"/>
      <c r="C170" s="88"/>
      <c r="D170" s="88"/>
      <c r="E170" s="88"/>
      <c r="F170" s="89"/>
      <c r="G170" s="88"/>
      <c r="H170" s="89"/>
      <c r="I170" s="88"/>
      <c r="J170" s="7"/>
      <c r="K170" s="7"/>
      <c r="L170" s="7"/>
      <c r="M170" s="7"/>
      <c r="N170" s="7"/>
      <c r="O170" s="8"/>
    </row>
    <row r="171" spans="1:21" x14ac:dyDescent="0.25">
      <c r="A171" s="48" t="s">
        <v>142</v>
      </c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50"/>
    </row>
    <row r="172" spans="1:21" x14ac:dyDescent="0.25">
      <c r="A172" s="48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50"/>
    </row>
    <row r="173" spans="1:21" x14ac:dyDescent="0.25">
      <c r="A173" s="48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50"/>
    </row>
    <row r="174" spans="1:21" x14ac:dyDescent="0.25">
      <c r="A174" s="48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50"/>
    </row>
    <row r="175" spans="1:21" x14ac:dyDescent="0.25">
      <c r="A175" s="51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50"/>
    </row>
    <row r="176" spans="1:21" x14ac:dyDescent="0.25">
      <c r="A176" s="51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50"/>
    </row>
    <row r="177" spans="1:15" x14ac:dyDescent="0.25">
      <c r="A177" s="6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8"/>
    </row>
    <row r="178" spans="1:15" x14ac:dyDescent="0.25">
      <c r="A178" s="71" t="s">
        <v>56</v>
      </c>
      <c r="B178" s="77"/>
      <c r="C178" s="77"/>
      <c r="D178" s="15" t="s">
        <v>57</v>
      </c>
      <c r="E178" s="15" t="s">
        <v>58</v>
      </c>
      <c r="F178" s="15" t="s">
        <v>59</v>
      </c>
      <c r="G178" s="15" t="s">
        <v>60</v>
      </c>
      <c r="H178" s="15" t="s">
        <v>61</v>
      </c>
      <c r="I178" s="15" t="s">
        <v>62</v>
      </c>
      <c r="J178" s="15" t="s">
        <v>63</v>
      </c>
      <c r="K178" s="15" t="s">
        <v>64</v>
      </c>
      <c r="L178" s="15" t="s">
        <v>65</v>
      </c>
      <c r="M178" s="15" t="s">
        <v>66</v>
      </c>
      <c r="N178" s="15" t="s">
        <v>67</v>
      </c>
      <c r="O178" s="16" t="s">
        <v>68</v>
      </c>
    </row>
    <row r="179" spans="1:15" x14ac:dyDescent="0.25">
      <c r="A179" s="55" t="s">
        <v>71</v>
      </c>
      <c r="B179" s="56"/>
      <c r="C179" s="56"/>
      <c r="D179" s="37">
        <v>0</v>
      </c>
      <c r="E179" s="37">
        <f>90*1.5</f>
        <v>135</v>
      </c>
      <c r="F179" s="37">
        <f t="shared" ref="F179:O179" si="0">90*1.5</f>
        <v>135</v>
      </c>
      <c r="G179" s="37">
        <f t="shared" si="0"/>
        <v>135</v>
      </c>
      <c r="H179" s="37">
        <f t="shared" si="0"/>
        <v>135</v>
      </c>
      <c r="I179" s="37">
        <f t="shared" si="0"/>
        <v>135</v>
      </c>
      <c r="J179" s="37">
        <f t="shared" si="0"/>
        <v>135</v>
      </c>
      <c r="K179" s="37">
        <f t="shared" si="0"/>
        <v>135</v>
      </c>
      <c r="L179" s="37">
        <f t="shared" si="0"/>
        <v>135</v>
      </c>
      <c r="M179" s="37">
        <f t="shared" si="0"/>
        <v>135</v>
      </c>
      <c r="N179" s="37">
        <f t="shared" si="0"/>
        <v>135</v>
      </c>
      <c r="O179" s="38">
        <f t="shared" si="0"/>
        <v>135</v>
      </c>
    </row>
    <row r="180" spans="1:15" x14ac:dyDescent="0.25">
      <c r="A180" s="55" t="s">
        <v>69</v>
      </c>
      <c r="B180" s="56"/>
      <c r="C180" s="56"/>
      <c r="D180" s="39">
        <v>0</v>
      </c>
      <c r="E180" s="39">
        <v>0.12</v>
      </c>
      <c r="F180" s="39">
        <v>0.12</v>
      </c>
      <c r="G180" s="39">
        <v>0.12</v>
      </c>
      <c r="H180" s="39">
        <v>0.12</v>
      </c>
      <c r="I180" s="39">
        <v>0.12</v>
      </c>
      <c r="J180" s="39">
        <v>0.12</v>
      </c>
      <c r="K180" s="39">
        <v>0.12</v>
      </c>
      <c r="L180" s="39">
        <v>0.12</v>
      </c>
      <c r="M180" s="39">
        <v>0.12</v>
      </c>
      <c r="N180" s="39">
        <v>0.12</v>
      </c>
      <c r="O180" s="40">
        <v>0.12</v>
      </c>
    </row>
    <row r="181" spans="1:15" x14ac:dyDescent="0.25">
      <c r="A181" s="52" t="s">
        <v>70</v>
      </c>
      <c r="B181" s="53"/>
      <c r="C181" s="53"/>
      <c r="D181" s="17">
        <f>D179*30*D180</f>
        <v>0</v>
      </c>
      <c r="E181" s="17">
        <f t="shared" ref="E181:O181" si="1">E179*30*E180</f>
        <v>486</v>
      </c>
      <c r="F181" s="17">
        <f t="shared" si="1"/>
        <v>486</v>
      </c>
      <c r="G181" s="17">
        <f t="shared" si="1"/>
        <v>486</v>
      </c>
      <c r="H181" s="17">
        <f t="shared" si="1"/>
        <v>486</v>
      </c>
      <c r="I181" s="17">
        <f t="shared" si="1"/>
        <v>486</v>
      </c>
      <c r="J181" s="17">
        <f t="shared" si="1"/>
        <v>486</v>
      </c>
      <c r="K181" s="17">
        <f t="shared" si="1"/>
        <v>486</v>
      </c>
      <c r="L181" s="17">
        <f t="shared" si="1"/>
        <v>486</v>
      </c>
      <c r="M181" s="17">
        <f t="shared" si="1"/>
        <v>486</v>
      </c>
      <c r="N181" s="17">
        <f t="shared" si="1"/>
        <v>486</v>
      </c>
      <c r="O181" s="18">
        <f t="shared" si="1"/>
        <v>486</v>
      </c>
    </row>
    <row r="182" spans="1:15" ht="15.75" customHeight="1" x14ac:dyDescent="0.25">
      <c r="A182" s="52" t="str">
        <f t="shared" ref="A182:A189" si="2">CONCATENATE("Продажи"," ",A162,", ед")</f>
        <v>Продажи Капучино, ед</v>
      </c>
      <c r="B182" s="53"/>
      <c r="C182" s="53"/>
      <c r="D182" s="17">
        <f>D181-SUM(D183:D189)</f>
        <v>0</v>
      </c>
      <c r="E182" s="17">
        <f t="shared" ref="E182:O182" si="3">E181-SUM(E183:E189)</f>
        <v>223</v>
      </c>
      <c r="F182" s="17">
        <f t="shared" si="3"/>
        <v>223</v>
      </c>
      <c r="G182" s="17">
        <f t="shared" si="3"/>
        <v>223</v>
      </c>
      <c r="H182" s="17">
        <f t="shared" si="3"/>
        <v>223</v>
      </c>
      <c r="I182" s="17">
        <f t="shared" si="3"/>
        <v>223</v>
      </c>
      <c r="J182" s="17">
        <f t="shared" si="3"/>
        <v>223</v>
      </c>
      <c r="K182" s="17">
        <f t="shared" si="3"/>
        <v>223</v>
      </c>
      <c r="L182" s="17">
        <f t="shared" si="3"/>
        <v>223</v>
      </c>
      <c r="M182" s="17">
        <f t="shared" si="3"/>
        <v>223</v>
      </c>
      <c r="N182" s="17">
        <f t="shared" si="3"/>
        <v>223</v>
      </c>
      <c r="O182" s="18">
        <f t="shared" si="3"/>
        <v>223</v>
      </c>
    </row>
    <row r="183" spans="1:15" ht="15.75" customHeight="1" x14ac:dyDescent="0.25">
      <c r="A183" s="52" t="str">
        <f t="shared" si="2"/>
        <v>Продажи Латте, ед</v>
      </c>
      <c r="B183" s="53"/>
      <c r="C183" s="53"/>
      <c r="D183" s="17">
        <f t="shared" ref="D183:D189" si="4">ROUNDDOWN(D$181*$L163,0)</f>
        <v>0</v>
      </c>
      <c r="E183" s="17">
        <f t="shared" ref="E183:O183" si="5">ROUNDDOWN(E$181*$L163,0)</f>
        <v>97</v>
      </c>
      <c r="F183" s="17">
        <f t="shared" si="5"/>
        <v>97</v>
      </c>
      <c r="G183" s="17">
        <f t="shared" si="5"/>
        <v>97</v>
      </c>
      <c r="H183" s="17">
        <f t="shared" si="5"/>
        <v>97</v>
      </c>
      <c r="I183" s="17">
        <f t="shared" si="5"/>
        <v>97</v>
      </c>
      <c r="J183" s="17">
        <f t="shared" si="5"/>
        <v>97</v>
      </c>
      <c r="K183" s="17">
        <f t="shared" si="5"/>
        <v>97</v>
      </c>
      <c r="L183" s="17">
        <f t="shared" si="5"/>
        <v>97</v>
      </c>
      <c r="M183" s="17">
        <f t="shared" si="5"/>
        <v>97</v>
      </c>
      <c r="N183" s="17">
        <f t="shared" si="5"/>
        <v>97</v>
      </c>
      <c r="O183" s="18">
        <f t="shared" si="5"/>
        <v>97</v>
      </c>
    </row>
    <row r="184" spans="1:15" ht="15.75" customHeight="1" x14ac:dyDescent="0.25">
      <c r="A184" s="52" t="str">
        <f t="shared" si="2"/>
        <v>Продажи Американо, ед</v>
      </c>
      <c r="B184" s="53"/>
      <c r="C184" s="53"/>
      <c r="D184" s="17">
        <f t="shared" si="4"/>
        <v>0</v>
      </c>
      <c r="E184" s="17">
        <f t="shared" ref="E184:O184" si="6">ROUNDDOWN(E$181*$L164,0)</f>
        <v>48</v>
      </c>
      <c r="F184" s="17">
        <f t="shared" si="6"/>
        <v>48</v>
      </c>
      <c r="G184" s="17">
        <f t="shared" si="6"/>
        <v>48</v>
      </c>
      <c r="H184" s="17">
        <f t="shared" si="6"/>
        <v>48</v>
      </c>
      <c r="I184" s="17">
        <f t="shared" si="6"/>
        <v>48</v>
      </c>
      <c r="J184" s="17">
        <f t="shared" si="6"/>
        <v>48</v>
      </c>
      <c r="K184" s="17">
        <f t="shared" si="6"/>
        <v>48</v>
      </c>
      <c r="L184" s="17">
        <f t="shared" si="6"/>
        <v>48</v>
      </c>
      <c r="M184" s="17">
        <f t="shared" si="6"/>
        <v>48</v>
      </c>
      <c r="N184" s="17">
        <f t="shared" si="6"/>
        <v>48</v>
      </c>
      <c r="O184" s="18">
        <f t="shared" si="6"/>
        <v>48</v>
      </c>
    </row>
    <row r="185" spans="1:15" ht="15.75" customHeight="1" x14ac:dyDescent="0.25">
      <c r="A185" s="52" t="str">
        <f t="shared" si="2"/>
        <v>Продажи Флэт уайт, ед</v>
      </c>
      <c r="B185" s="53"/>
      <c r="C185" s="53"/>
      <c r="D185" s="17">
        <f t="shared" si="4"/>
        <v>0</v>
      </c>
      <c r="E185" s="17">
        <f t="shared" ref="E185:O185" si="7">ROUNDDOWN(E$181*$L165,0)</f>
        <v>24</v>
      </c>
      <c r="F185" s="17">
        <f t="shared" si="7"/>
        <v>24</v>
      </c>
      <c r="G185" s="17">
        <f t="shared" si="7"/>
        <v>24</v>
      </c>
      <c r="H185" s="17">
        <f t="shared" si="7"/>
        <v>24</v>
      </c>
      <c r="I185" s="17">
        <f t="shared" si="7"/>
        <v>24</v>
      </c>
      <c r="J185" s="17">
        <f t="shared" si="7"/>
        <v>24</v>
      </c>
      <c r="K185" s="17">
        <f t="shared" si="7"/>
        <v>24</v>
      </c>
      <c r="L185" s="17">
        <f t="shared" si="7"/>
        <v>24</v>
      </c>
      <c r="M185" s="17">
        <f t="shared" si="7"/>
        <v>24</v>
      </c>
      <c r="N185" s="17">
        <f t="shared" si="7"/>
        <v>24</v>
      </c>
      <c r="O185" s="18">
        <f t="shared" si="7"/>
        <v>24</v>
      </c>
    </row>
    <row r="186" spans="1:15" ht="15.75" customHeight="1" x14ac:dyDescent="0.25">
      <c r="A186" s="52" t="str">
        <f t="shared" si="2"/>
        <v>Продажи Американо с молоком, ед</v>
      </c>
      <c r="B186" s="53"/>
      <c r="C186" s="53"/>
      <c r="D186" s="17">
        <f t="shared" si="4"/>
        <v>0</v>
      </c>
      <c r="E186" s="17">
        <f t="shared" ref="E186:O186" si="8">ROUNDDOWN(E$181*$L166,0)</f>
        <v>14</v>
      </c>
      <c r="F186" s="17">
        <f t="shared" si="8"/>
        <v>14</v>
      </c>
      <c r="G186" s="17">
        <f t="shared" si="8"/>
        <v>14</v>
      </c>
      <c r="H186" s="17">
        <f t="shared" si="8"/>
        <v>14</v>
      </c>
      <c r="I186" s="17">
        <f t="shared" si="8"/>
        <v>14</v>
      </c>
      <c r="J186" s="17">
        <f t="shared" si="8"/>
        <v>14</v>
      </c>
      <c r="K186" s="17">
        <f t="shared" si="8"/>
        <v>14</v>
      </c>
      <c r="L186" s="17">
        <f t="shared" si="8"/>
        <v>14</v>
      </c>
      <c r="M186" s="17">
        <f t="shared" si="8"/>
        <v>14</v>
      </c>
      <c r="N186" s="17">
        <f t="shared" si="8"/>
        <v>14</v>
      </c>
      <c r="O186" s="18">
        <f t="shared" si="8"/>
        <v>14</v>
      </c>
    </row>
    <row r="187" spans="1:15" ht="15.75" customHeight="1" x14ac:dyDescent="0.25">
      <c r="A187" s="52" t="str">
        <f t="shared" si="2"/>
        <v>Продажи Двойной капучино, ед</v>
      </c>
      <c r="B187" s="53"/>
      <c r="C187" s="53"/>
      <c r="D187" s="17">
        <f t="shared" si="4"/>
        <v>0</v>
      </c>
      <c r="E187" s="17">
        <f t="shared" ref="E187:O187" si="9">ROUNDDOWN(E$181*$L167,0)</f>
        <v>72</v>
      </c>
      <c r="F187" s="17">
        <f t="shared" si="9"/>
        <v>72</v>
      </c>
      <c r="G187" s="17">
        <f t="shared" si="9"/>
        <v>72</v>
      </c>
      <c r="H187" s="17">
        <f t="shared" si="9"/>
        <v>72</v>
      </c>
      <c r="I187" s="17">
        <f t="shared" si="9"/>
        <v>72</v>
      </c>
      <c r="J187" s="17">
        <f t="shared" si="9"/>
        <v>72</v>
      </c>
      <c r="K187" s="17">
        <f t="shared" si="9"/>
        <v>72</v>
      </c>
      <c r="L187" s="17">
        <f t="shared" si="9"/>
        <v>72</v>
      </c>
      <c r="M187" s="17">
        <f t="shared" si="9"/>
        <v>72</v>
      </c>
      <c r="N187" s="17">
        <f t="shared" si="9"/>
        <v>72</v>
      </c>
      <c r="O187" s="18">
        <f t="shared" si="9"/>
        <v>72</v>
      </c>
    </row>
    <row r="188" spans="1:15" ht="15.75" customHeight="1" x14ac:dyDescent="0.25">
      <c r="A188" s="52" t="str">
        <f t="shared" si="2"/>
        <v>Продажи Двойной латте, ед</v>
      </c>
      <c r="B188" s="53"/>
      <c r="C188" s="53"/>
      <c r="D188" s="17">
        <f t="shared" si="4"/>
        <v>0</v>
      </c>
      <c r="E188" s="17">
        <f t="shared" ref="E188:O188" si="10">ROUNDDOWN(E$181*$L168,0)</f>
        <v>4</v>
      </c>
      <c r="F188" s="17">
        <f t="shared" si="10"/>
        <v>4</v>
      </c>
      <c r="G188" s="17">
        <f t="shared" si="10"/>
        <v>4</v>
      </c>
      <c r="H188" s="17">
        <f t="shared" si="10"/>
        <v>4</v>
      </c>
      <c r="I188" s="17">
        <f t="shared" si="10"/>
        <v>4</v>
      </c>
      <c r="J188" s="17">
        <f t="shared" si="10"/>
        <v>4</v>
      </c>
      <c r="K188" s="17">
        <f t="shared" si="10"/>
        <v>4</v>
      </c>
      <c r="L188" s="17">
        <f t="shared" si="10"/>
        <v>4</v>
      </c>
      <c r="M188" s="17">
        <f t="shared" si="10"/>
        <v>4</v>
      </c>
      <c r="N188" s="17">
        <f t="shared" si="10"/>
        <v>4</v>
      </c>
      <c r="O188" s="18">
        <f t="shared" si="10"/>
        <v>4</v>
      </c>
    </row>
    <row r="189" spans="1:15" ht="15.75" customHeight="1" x14ac:dyDescent="0.25">
      <c r="A189" s="52" t="str">
        <f t="shared" si="2"/>
        <v>Продажи Двойной американо, ед</v>
      </c>
      <c r="B189" s="53"/>
      <c r="C189" s="53"/>
      <c r="D189" s="17">
        <f t="shared" si="4"/>
        <v>0</v>
      </c>
      <c r="E189" s="17">
        <f t="shared" ref="E189:O189" si="11">ROUNDDOWN(E$181*$L169,0)</f>
        <v>4</v>
      </c>
      <c r="F189" s="17">
        <f t="shared" si="11"/>
        <v>4</v>
      </c>
      <c r="G189" s="17">
        <f t="shared" si="11"/>
        <v>4</v>
      </c>
      <c r="H189" s="17">
        <f t="shared" si="11"/>
        <v>4</v>
      </c>
      <c r="I189" s="17">
        <f t="shared" si="11"/>
        <v>4</v>
      </c>
      <c r="J189" s="17">
        <f t="shared" si="11"/>
        <v>4</v>
      </c>
      <c r="K189" s="17">
        <f t="shared" si="11"/>
        <v>4</v>
      </c>
      <c r="L189" s="17">
        <f t="shared" si="11"/>
        <v>4</v>
      </c>
      <c r="M189" s="17">
        <f t="shared" si="11"/>
        <v>4</v>
      </c>
      <c r="N189" s="17">
        <f t="shared" si="11"/>
        <v>4</v>
      </c>
      <c r="O189" s="18">
        <f t="shared" si="11"/>
        <v>4</v>
      </c>
    </row>
    <row r="190" spans="1:15" ht="16.5" thickBot="1" x14ac:dyDescent="0.3">
      <c r="A190" s="59" t="s">
        <v>72</v>
      </c>
      <c r="B190" s="60"/>
      <c r="C190" s="60"/>
      <c r="D190" s="19">
        <f>SUMPRODUCT(D182:D189,$N$162:$N$169)/1000</f>
        <v>0</v>
      </c>
      <c r="E190" s="19">
        <f t="shared" ref="E190:O190" si="12">SUMPRODUCT(E182:E189,$N$162:$N$169)/1000</f>
        <v>63.26</v>
      </c>
      <c r="F190" s="19">
        <f t="shared" si="12"/>
        <v>63.26</v>
      </c>
      <c r="G190" s="19">
        <f t="shared" si="12"/>
        <v>63.26</v>
      </c>
      <c r="H190" s="19">
        <f t="shared" si="12"/>
        <v>63.26</v>
      </c>
      <c r="I190" s="19">
        <f t="shared" si="12"/>
        <v>63.26</v>
      </c>
      <c r="J190" s="19">
        <f t="shared" si="12"/>
        <v>63.26</v>
      </c>
      <c r="K190" s="19">
        <f t="shared" si="12"/>
        <v>63.26</v>
      </c>
      <c r="L190" s="19">
        <f t="shared" si="12"/>
        <v>63.26</v>
      </c>
      <c r="M190" s="19">
        <f t="shared" si="12"/>
        <v>63.26</v>
      </c>
      <c r="N190" s="19">
        <f t="shared" si="12"/>
        <v>63.26</v>
      </c>
      <c r="O190" s="20">
        <f t="shared" si="12"/>
        <v>63.26</v>
      </c>
    </row>
    <row r="191" spans="1:15" ht="16.5" thickBot="1" x14ac:dyDescent="0.3">
      <c r="A191" s="61" t="s">
        <v>97</v>
      </c>
      <c r="B191" s="62"/>
      <c r="C191" s="62"/>
      <c r="D191" s="62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4"/>
    </row>
    <row r="192" spans="1:15" x14ac:dyDescent="0.25">
      <c r="A192" s="65" t="s">
        <v>148</v>
      </c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7"/>
    </row>
    <row r="193" spans="1:15" x14ac:dyDescent="0.25">
      <c r="A193" s="48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50"/>
    </row>
    <row r="194" spans="1:15" x14ac:dyDescent="0.25">
      <c r="A194" s="48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50"/>
    </row>
    <row r="195" spans="1:15" x14ac:dyDescent="0.25">
      <c r="A195" s="48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50"/>
    </row>
    <row r="196" spans="1:15" x14ac:dyDescent="0.25">
      <c r="A196" s="48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50"/>
    </row>
    <row r="197" spans="1:15" x14ac:dyDescent="0.25">
      <c r="A197" s="51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50"/>
    </row>
    <row r="198" spans="1:15" x14ac:dyDescent="0.25">
      <c r="A198" s="51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50"/>
    </row>
    <row r="199" spans="1:15" x14ac:dyDescent="0.25">
      <c r="A199" s="51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50"/>
    </row>
    <row r="200" spans="1:15" x14ac:dyDescent="0.25">
      <c r="A200" s="51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50"/>
    </row>
    <row r="201" spans="1:15" x14ac:dyDescent="0.25">
      <c r="A201" s="68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70"/>
    </row>
    <row r="202" spans="1:15" x14ac:dyDescent="0.25">
      <c r="A202" s="71" t="s">
        <v>96</v>
      </c>
      <c r="B202" s="58"/>
      <c r="C202" s="58"/>
      <c r="D202" s="58"/>
      <c r="E202" s="58"/>
      <c r="F202" s="57" t="s">
        <v>75</v>
      </c>
      <c r="G202" s="58"/>
      <c r="H202" s="57" t="s">
        <v>80</v>
      </c>
      <c r="I202" s="58"/>
      <c r="J202" s="57" t="s">
        <v>81</v>
      </c>
      <c r="K202" s="58"/>
      <c r="L202" s="57" t="s">
        <v>82</v>
      </c>
      <c r="M202" s="57"/>
      <c r="N202" s="72"/>
      <c r="O202" s="73"/>
    </row>
    <row r="203" spans="1:15" x14ac:dyDescent="0.25">
      <c r="A203" s="55" t="s">
        <v>74</v>
      </c>
      <c r="B203" s="56"/>
      <c r="C203" s="56"/>
      <c r="D203" s="56"/>
      <c r="E203" s="56"/>
      <c r="F203" s="54" t="s">
        <v>83</v>
      </c>
      <c r="G203" s="54"/>
      <c r="H203" s="54">
        <v>1</v>
      </c>
      <c r="I203" s="54"/>
      <c r="J203" s="54">
        <v>280</v>
      </c>
      <c r="K203" s="54"/>
      <c r="L203" s="74" t="s">
        <v>84</v>
      </c>
      <c r="M203" s="75"/>
      <c r="N203" s="54"/>
      <c r="O203" s="76"/>
    </row>
    <row r="204" spans="1:15" x14ac:dyDescent="0.25">
      <c r="A204" s="55" t="s">
        <v>86</v>
      </c>
      <c r="B204" s="56"/>
      <c r="C204" s="56"/>
      <c r="D204" s="56"/>
      <c r="E204" s="56"/>
      <c r="F204" s="54" t="s">
        <v>85</v>
      </c>
      <c r="G204" s="54"/>
      <c r="H204" s="54">
        <v>1</v>
      </c>
      <c r="I204" s="54"/>
      <c r="J204" s="54">
        <v>30</v>
      </c>
      <c r="K204" s="54"/>
      <c r="L204" s="74" t="s">
        <v>87</v>
      </c>
      <c r="M204" s="75"/>
      <c r="N204" s="54"/>
      <c r="O204" s="76"/>
    </row>
    <row r="205" spans="1:15" x14ac:dyDescent="0.25">
      <c r="A205" s="55" t="s">
        <v>123</v>
      </c>
      <c r="B205" s="56"/>
      <c r="C205" s="56"/>
      <c r="D205" s="56"/>
      <c r="E205" s="56"/>
      <c r="F205" s="54" t="s">
        <v>76</v>
      </c>
      <c r="G205" s="54"/>
      <c r="H205" s="54">
        <v>5000</v>
      </c>
      <c r="I205" s="54"/>
      <c r="J205" s="54">
        <f>5*1.8</f>
        <v>9</v>
      </c>
      <c r="K205" s="54"/>
      <c r="L205" s="74" t="s">
        <v>88</v>
      </c>
      <c r="M205" s="75"/>
      <c r="N205" s="54"/>
      <c r="O205" s="76"/>
    </row>
    <row r="206" spans="1:15" x14ac:dyDescent="0.25">
      <c r="A206" s="55" t="s">
        <v>124</v>
      </c>
      <c r="B206" s="56"/>
      <c r="C206" s="56"/>
      <c r="D206" s="56"/>
      <c r="E206" s="56"/>
      <c r="F206" s="54" t="s">
        <v>89</v>
      </c>
      <c r="G206" s="54"/>
      <c r="H206" s="54">
        <v>38000</v>
      </c>
      <c r="I206" s="54"/>
      <c r="J206" s="54">
        <f>0.58*2</f>
        <v>1.1599999999999999</v>
      </c>
      <c r="K206" s="54"/>
      <c r="L206" s="74" t="s">
        <v>90</v>
      </c>
      <c r="M206" s="75"/>
      <c r="N206" s="54"/>
      <c r="O206" s="76"/>
    </row>
    <row r="207" spans="1:15" x14ac:dyDescent="0.25">
      <c r="A207" s="55" t="s">
        <v>122</v>
      </c>
      <c r="B207" s="56"/>
      <c r="C207" s="56"/>
      <c r="D207" s="56"/>
      <c r="E207" s="56"/>
      <c r="F207" s="54" t="s">
        <v>77</v>
      </c>
      <c r="G207" s="54"/>
      <c r="H207" s="54">
        <v>1000</v>
      </c>
      <c r="I207" s="54"/>
      <c r="J207" s="54">
        <v>1.8</v>
      </c>
      <c r="K207" s="54"/>
      <c r="L207" s="74" t="s">
        <v>91</v>
      </c>
      <c r="M207" s="75"/>
      <c r="N207" s="54"/>
      <c r="O207" s="76"/>
    </row>
    <row r="208" spans="1:15" x14ac:dyDescent="0.25">
      <c r="A208" s="55" t="s">
        <v>92</v>
      </c>
      <c r="B208" s="56"/>
      <c r="C208" s="56"/>
      <c r="D208" s="56"/>
      <c r="E208" s="56"/>
      <c r="F208" s="54" t="s">
        <v>94</v>
      </c>
      <c r="G208" s="54"/>
      <c r="H208" s="54">
        <v>500</v>
      </c>
      <c r="I208" s="54"/>
      <c r="J208" s="54">
        <f>455*2/1000</f>
        <v>0.91</v>
      </c>
      <c r="K208" s="54"/>
      <c r="L208" s="74" t="s">
        <v>93</v>
      </c>
      <c r="M208" s="75"/>
      <c r="N208" s="54"/>
      <c r="O208" s="76"/>
    </row>
    <row r="209" spans="1:15" x14ac:dyDescent="0.25">
      <c r="A209" s="55" t="s">
        <v>78</v>
      </c>
      <c r="B209" s="56"/>
      <c r="C209" s="56"/>
      <c r="D209" s="56"/>
      <c r="E209" s="56"/>
      <c r="F209" s="54" t="s">
        <v>94</v>
      </c>
      <c r="G209" s="54"/>
      <c r="H209" s="54">
        <v>400</v>
      </c>
      <c r="I209" s="54"/>
      <c r="J209" s="54">
        <v>0.254</v>
      </c>
      <c r="K209" s="54"/>
      <c r="L209" s="74" t="s">
        <v>95</v>
      </c>
      <c r="M209" s="75"/>
      <c r="N209" s="54"/>
      <c r="O209" s="76"/>
    </row>
    <row r="210" spans="1:15" x14ac:dyDescent="0.25">
      <c r="A210" s="146" t="s">
        <v>79</v>
      </c>
      <c r="B210" s="147"/>
      <c r="C210" s="147"/>
      <c r="D210" s="147"/>
      <c r="E210" s="148"/>
      <c r="F210" s="57" t="s">
        <v>94</v>
      </c>
      <c r="G210" s="58"/>
      <c r="H210" s="57" t="s">
        <v>94</v>
      </c>
      <c r="I210" s="58"/>
      <c r="J210" s="57">
        <f>SUM(J203:K209)</f>
        <v>323.12400000000008</v>
      </c>
      <c r="K210" s="58"/>
      <c r="L210" s="144" t="s">
        <v>94</v>
      </c>
      <c r="M210" s="144"/>
      <c r="N210" s="58"/>
      <c r="O210" s="145"/>
    </row>
    <row r="211" spans="1:15" x14ac:dyDescent="0.25">
      <c r="A211" s="45" t="s">
        <v>141</v>
      </c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7"/>
    </row>
    <row r="212" spans="1:15" x14ac:dyDescent="0.25">
      <c r="A212" s="48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50"/>
    </row>
    <row r="213" spans="1:15" x14ac:dyDescent="0.25">
      <c r="A213" s="48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50"/>
    </row>
    <row r="214" spans="1:15" x14ac:dyDescent="0.25">
      <c r="A214" s="48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50"/>
    </row>
    <row r="215" spans="1:15" x14ac:dyDescent="0.25">
      <c r="A215" s="48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50"/>
    </row>
    <row r="216" spans="1:15" x14ac:dyDescent="0.25">
      <c r="A216" s="51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50"/>
    </row>
    <row r="217" spans="1:15" x14ac:dyDescent="0.25">
      <c r="A217" s="51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50"/>
    </row>
    <row r="218" spans="1:15" x14ac:dyDescent="0.25">
      <c r="A218" s="71" t="s">
        <v>98</v>
      </c>
      <c r="B218" s="77"/>
      <c r="C218" s="77"/>
      <c r="D218" s="77"/>
      <c r="E218" s="77"/>
      <c r="F218" s="57" t="s">
        <v>99</v>
      </c>
      <c r="G218" s="77"/>
      <c r="H218" s="57" t="s">
        <v>100</v>
      </c>
      <c r="I218" s="77"/>
      <c r="J218" s="57" t="s">
        <v>101</v>
      </c>
      <c r="K218" s="77"/>
      <c r="L218" s="77"/>
      <c r="M218" s="77"/>
      <c r="N218" s="77"/>
      <c r="O218" s="150"/>
    </row>
    <row r="219" spans="1:15" x14ac:dyDescent="0.25">
      <c r="A219" s="55" t="s">
        <v>102</v>
      </c>
      <c r="B219" s="56"/>
      <c r="C219" s="56"/>
      <c r="D219" s="56"/>
      <c r="E219" s="56"/>
      <c r="F219" s="54" t="s">
        <v>103</v>
      </c>
      <c r="G219" s="149"/>
      <c r="H219" s="54" t="s">
        <v>107</v>
      </c>
      <c r="I219" s="149"/>
      <c r="J219" s="54" t="s">
        <v>149</v>
      </c>
      <c r="K219" s="149"/>
      <c r="L219" s="149"/>
      <c r="M219" s="149"/>
      <c r="N219" s="149"/>
      <c r="O219" s="86"/>
    </row>
    <row r="220" spans="1:15" x14ac:dyDescent="0.25">
      <c r="A220" s="55" t="s">
        <v>104</v>
      </c>
      <c r="B220" s="56"/>
      <c r="C220" s="56"/>
      <c r="D220" s="56"/>
      <c r="E220" s="56"/>
      <c r="F220" s="54" t="s">
        <v>107</v>
      </c>
      <c r="G220" s="149"/>
      <c r="H220" s="54" t="s">
        <v>108</v>
      </c>
      <c r="I220" s="149"/>
      <c r="J220" s="54" t="s">
        <v>105</v>
      </c>
      <c r="K220" s="149"/>
      <c r="L220" s="149"/>
      <c r="M220" s="149"/>
      <c r="N220" s="149"/>
      <c r="O220" s="86"/>
    </row>
    <row r="221" spans="1:15" x14ac:dyDescent="0.25">
      <c r="A221" s="55" t="s">
        <v>106</v>
      </c>
      <c r="B221" s="56"/>
      <c r="C221" s="56"/>
      <c r="D221" s="56"/>
      <c r="E221" s="56"/>
      <c r="F221" s="54" t="s">
        <v>109</v>
      </c>
      <c r="G221" s="149"/>
      <c r="H221" s="54" t="s">
        <v>108</v>
      </c>
      <c r="I221" s="149"/>
      <c r="J221" s="54" t="s">
        <v>110</v>
      </c>
      <c r="K221" s="149"/>
      <c r="L221" s="149"/>
      <c r="M221" s="149"/>
      <c r="N221" s="149"/>
      <c r="O221" s="86"/>
    </row>
    <row r="222" spans="1:15" x14ac:dyDescent="0.25">
      <c r="A222" s="55" t="s">
        <v>111</v>
      </c>
      <c r="B222" s="56"/>
      <c r="C222" s="56"/>
      <c r="D222" s="56"/>
      <c r="E222" s="56"/>
      <c r="F222" s="54" t="s">
        <v>109</v>
      </c>
      <c r="G222" s="149"/>
      <c r="H222" s="54" t="s">
        <v>108</v>
      </c>
      <c r="I222" s="149"/>
      <c r="J222" s="54" t="s">
        <v>112</v>
      </c>
      <c r="K222" s="149"/>
      <c r="L222" s="149"/>
      <c r="M222" s="149"/>
      <c r="N222" s="149"/>
      <c r="O222" s="86"/>
    </row>
    <row r="223" spans="1:15" x14ac:dyDescent="0.25">
      <c r="A223" s="55" t="s">
        <v>113</v>
      </c>
      <c r="B223" s="56"/>
      <c r="C223" s="56"/>
      <c r="D223" s="56"/>
      <c r="E223" s="56"/>
      <c r="F223" s="54" t="s">
        <v>108</v>
      </c>
      <c r="G223" s="149"/>
      <c r="H223" s="54" t="s">
        <v>114</v>
      </c>
      <c r="I223" s="149"/>
      <c r="J223" s="54" t="s">
        <v>115</v>
      </c>
      <c r="K223" s="149"/>
      <c r="L223" s="149"/>
      <c r="M223" s="149"/>
      <c r="N223" s="149"/>
      <c r="O223" s="86"/>
    </row>
    <row r="224" spans="1:15" ht="16.5" thickBot="1" x14ac:dyDescent="0.3">
      <c r="A224" s="153" t="s">
        <v>116</v>
      </c>
      <c r="B224" s="154"/>
      <c r="C224" s="154"/>
      <c r="D224" s="154"/>
      <c r="E224" s="154"/>
      <c r="F224" s="155" t="s">
        <v>117</v>
      </c>
      <c r="G224" s="156"/>
      <c r="H224" s="155" t="s">
        <v>94</v>
      </c>
      <c r="I224" s="156"/>
      <c r="J224" s="155" t="s">
        <v>94</v>
      </c>
      <c r="K224" s="156"/>
      <c r="L224" s="156"/>
      <c r="M224" s="156"/>
      <c r="N224" s="156"/>
      <c r="O224" s="157"/>
    </row>
    <row r="225" spans="1:15" ht="15" customHeight="1" thickBot="1" x14ac:dyDescent="0.3">
      <c r="A225" s="61" t="s">
        <v>118</v>
      </c>
      <c r="B225" s="62"/>
      <c r="C225" s="62"/>
      <c r="D225" s="62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4"/>
    </row>
    <row r="226" spans="1:15" x14ac:dyDescent="0.25">
      <c r="A226" s="158" t="s">
        <v>126</v>
      </c>
      <c r="B226" s="159"/>
      <c r="C226" s="159"/>
      <c r="D226" s="159"/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60"/>
    </row>
    <row r="227" spans="1:15" ht="15.75" customHeight="1" x14ac:dyDescent="0.25">
      <c r="A227" s="167" t="s">
        <v>45</v>
      </c>
      <c r="B227" s="80"/>
      <c r="C227" s="80"/>
      <c r="D227" s="80"/>
      <c r="E227" s="81"/>
      <c r="F227" s="168" t="s">
        <v>119</v>
      </c>
      <c r="G227" s="169"/>
      <c r="H227" s="168" t="s">
        <v>120</v>
      </c>
      <c r="I227" s="169"/>
      <c r="J227" s="168" t="s">
        <v>122</v>
      </c>
      <c r="K227" s="169"/>
      <c r="L227" s="57" t="s">
        <v>121</v>
      </c>
      <c r="M227" s="57"/>
      <c r="N227" s="57" t="s">
        <v>125</v>
      </c>
      <c r="O227" s="161"/>
    </row>
    <row r="228" spans="1:15" ht="15.75" customHeight="1" x14ac:dyDescent="0.25">
      <c r="A228" s="82" t="str">
        <f t="shared" ref="A228:A235" si="13">A162</f>
        <v>Капучино</v>
      </c>
      <c r="B228" s="83"/>
      <c r="C228" s="83"/>
      <c r="D228" s="83"/>
      <c r="E228" s="84"/>
      <c r="F228" s="151">
        <v>18</v>
      </c>
      <c r="G228" s="152"/>
      <c r="H228" s="151">
        <v>150</v>
      </c>
      <c r="I228" s="152"/>
      <c r="J228" s="151">
        <v>4</v>
      </c>
      <c r="K228" s="152"/>
      <c r="L228" s="162">
        <v>1</v>
      </c>
      <c r="M228" s="162"/>
      <c r="N228" s="163">
        <f>F228*($J$205/$H$205)*1000+H228*($J$206/$H$206)*1000+J228*($J$207/$H$207)*1000+L228*($J$208/$H$208)*1000</f>
        <v>45.998947368421057</v>
      </c>
      <c r="O228" s="164"/>
    </row>
    <row r="229" spans="1:15" ht="15.75" customHeight="1" x14ac:dyDescent="0.25">
      <c r="A229" s="82" t="str">
        <f t="shared" si="13"/>
        <v>Латте</v>
      </c>
      <c r="B229" s="83"/>
      <c r="C229" s="83"/>
      <c r="D229" s="83"/>
      <c r="E229" s="84"/>
      <c r="F229" s="151">
        <v>18</v>
      </c>
      <c r="G229" s="152"/>
      <c r="H229" s="151">
        <v>150</v>
      </c>
      <c r="I229" s="152"/>
      <c r="J229" s="151">
        <v>6</v>
      </c>
      <c r="K229" s="152"/>
      <c r="L229" s="162">
        <v>1</v>
      </c>
      <c r="M229" s="162"/>
      <c r="N229" s="165">
        <f t="shared" ref="N229:N235" si="14">F229*($J$205/$H$205)*1000+H229*($J$206/$H$206)*1000+J229*($J$207/$H$207)*1000+L229*($J$208/$H$208)*1000</f>
        <v>49.598947368421058</v>
      </c>
      <c r="O229" s="166"/>
    </row>
    <row r="230" spans="1:15" ht="15.75" customHeight="1" x14ac:dyDescent="0.25">
      <c r="A230" s="82" t="str">
        <f t="shared" si="13"/>
        <v>Американо</v>
      </c>
      <c r="B230" s="83"/>
      <c r="C230" s="83"/>
      <c r="D230" s="83"/>
      <c r="E230" s="84"/>
      <c r="F230" s="151">
        <v>18</v>
      </c>
      <c r="G230" s="152"/>
      <c r="H230" s="151">
        <v>150</v>
      </c>
      <c r="I230" s="152"/>
      <c r="J230" s="151">
        <v>0.1</v>
      </c>
      <c r="K230" s="152"/>
      <c r="L230" s="162">
        <v>1</v>
      </c>
      <c r="M230" s="162"/>
      <c r="N230" s="165">
        <f t="shared" si="14"/>
        <v>38.978947368421053</v>
      </c>
      <c r="O230" s="166"/>
    </row>
    <row r="231" spans="1:15" ht="15.75" customHeight="1" x14ac:dyDescent="0.25">
      <c r="A231" s="82" t="str">
        <f t="shared" si="13"/>
        <v>Флэт уайт</v>
      </c>
      <c r="B231" s="83"/>
      <c r="C231" s="83"/>
      <c r="D231" s="83"/>
      <c r="E231" s="84"/>
      <c r="F231" s="151">
        <v>18</v>
      </c>
      <c r="G231" s="152"/>
      <c r="H231" s="151">
        <v>150</v>
      </c>
      <c r="I231" s="152"/>
      <c r="J231" s="151">
        <v>0.05</v>
      </c>
      <c r="K231" s="152"/>
      <c r="L231" s="162">
        <v>1</v>
      </c>
      <c r="M231" s="162"/>
      <c r="N231" s="165">
        <f t="shared" si="14"/>
        <v>38.888947368421057</v>
      </c>
      <c r="O231" s="166"/>
    </row>
    <row r="232" spans="1:15" ht="15.75" customHeight="1" x14ac:dyDescent="0.25">
      <c r="A232" s="82" t="str">
        <f t="shared" si="13"/>
        <v>Американо с молоком</v>
      </c>
      <c r="B232" s="83"/>
      <c r="C232" s="83"/>
      <c r="D232" s="83"/>
      <c r="E232" s="84"/>
      <c r="F232" s="151">
        <v>18</v>
      </c>
      <c r="G232" s="152"/>
      <c r="H232" s="151">
        <v>150</v>
      </c>
      <c r="I232" s="152"/>
      <c r="J232" s="151">
        <v>2</v>
      </c>
      <c r="K232" s="152"/>
      <c r="L232" s="162">
        <v>1</v>
      </c>
      <c r="M232" s="162"/>
      <c r="N232" s="165">
        <f t="shared" si="14"/>
        <v>42.398947368421055</v>
      </c>
      <c r="O232" s="166"/>
    </row>
    <row r="233" spans="1:15" ht="15.75" customHeight="1" x14ac:dyDescent="0.25">
      <c r="A233" s="82" t="str">
        <f t="shared" si="13"/>
        <v>Двойной капучино</v>
      </c>
      <c r="B233" s="83"/>
      <c r="C233" s="83"/>
      <c r="D233" s="83"/>
      <c r="E233" s="84"/>
      <c r="F233" s="151">
        <v>20</v>
      </c>
      <c r="G233" s="152"/>
      <c r="H233" s="151">
        <v>250</v>
      </c>
      <c r="I233" s="152"/>
      <c r="J233" s="151">
        <v>8</v>
      </c>
      <c r="K233" s="152"/>
      <c r="L233" s="162">
        <v>1</v>
      </c>
      <c r="M233" s="162"/>
      <c r="N233" s="165">
        <f t="shared" si="14"/>
        <v>59.851578947368424</v>
      </c>
      <c r="O233" s="166"/>
    </row>
    <row r="234" spans="1:15" ht="15.75" customHeight="1" x14ac:dyDescent="0.25">
      <c r="A234" s="82" t="str">
        <f t="shared" si="13"/>
        <v>Двойной латте</v>
      </c>
      <c r="B234" s="83"/>
      <c r="C234" s="83"/>
      <c r="D234" s="83"/>
      <c r="E234" s="84"/>
      <c r="F234" s="151">
        <v>20</v>
      </c>
      <c r="G234" s="152"/>
      <c r="H234" s="151">
        <v>250</v>
      </c>
      <c r="I234" s="152"/>
      <c r="J234" s="151">
        <v>10</v>
      </c>
      <c r="K234" s="152"/>
      <c r="L234" s="162">
        <v>1</v>
      </c>
      <c r="M234" s="162"/>
      <c r="N234" s="165">
        <f t="shared" si="14"/>
        <v>63.451578947368425</v>
      </c>
      <c r="O234" s="166"/>
    </row>
    <row r="235" spans="1:15" ht="15.75" customHeight="1" thickBot="1" x14ac:dyDescent="0.3">
      <c r="A235" s="82" t="str">
        <f t="shared" si="13"/>
        <v>Двойной американо</v>
      </c>
      <c r="B235" s="83"/>
      <c r="C235" s="83"/>
      <c r="D235" s="83"/>
      <c r="E235" s="84"/>
      <c r="F235" s="151">
        <v>20</v>
      </c>
      <c r="G235" s="152"/>
      <c r="H235" s="151">
        <v>250</v>
      </c>
      <c r="I235" s="152"/>
      <c r="J235" s="151">
        <v>0</v>
      </c>
      <c r="K235" s="152"/>
      <c r="L235" s="162">
        <v>1</v>
      </c>
      <c r="M235" s="162"/>
      <c r="N235" s="172">
        <f t="shared" si="14"/>
        <v>45.451578947368425</v>
      </c>
      <c r="O235" s="173"/>
    </row>
    <row r="236" spans="1:15" x14ac:dyDescent="0.25">
      <c r="A236" s="158" t="s">
        <v>150</v>
      </c>
      <c r="B236" s="159"/>
      <c r="C236" s="159"/>
      <c r="D236" s="159"/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O236" s="160"/>
    </row>
    <row r="237" spans="1:15" x14ac:dyDescent="0.25">
      <c r="A237" s="71" t="s">
        <v>56</v>
      </c>
      <c r="B237" s="77"/>
      <c r="C237" s="77"/>
      <c r="D237" s="15" t="s">
        <v>57</v>
      </c>
      <c r="E237" s="15" t="s">
        <v>58</v>
      </c>
      <c r="F237" s="15" t="s">
        <v>59</v>
      </c>
      <c r="G237" s="15" t="s">
        <v>60</v>
      </c>
      <c r="H237" s="15" t="s">
        <v>61</v>
      </c>
      <c r="I237" s="15" t="s">
        <v>62</v>
      </c>
      <c r="J237" s="15" t="s">
        <v>63</v>
      </c>
      <c r="K237" s="15" t="s">
        <v>64</v>
      </c>
      <c r="L237" s="15" t="s">
        <v>65</v>
      </c>
      <c r="M237" s="15" t="s">
        <v>66</v>
      </c>
      <c r="N237" s="15" t="s">
        <v>67</v>
      </c>
      <c r="O237" s="16" t="s">
        <v>68</v>
      </c>
    </row>
    <row r="238" spans="1:15" x14ac:dyDescent="0.25">
      <c r="A238" s="52" t="str">
        <f t="shared" ref="A238:A245" si="15">CONCATENATE("Себестоимость"," ",A162)</f>
        <v>Себестоимость Капучино</v>
      </c>
      <c r="B238" s="53"/>
      <c r="C238" s="53"/>
      <c r="D238" s="21">
        <f t="shared" ref="D238:E245" si="16">D182*$N228/1000</f>
        <v>0</v>
      </c>
      <c r="E238" s="21">
        <f t="shared" si="16"/>
        <v>10.257765263157895</v>
      </c>
      <c r="F238" s="21">
        <f t="shared" ref="F238:O238" si="17">F182*$N228/1000</f>
        <v>10.257765263157895</v>
      </c>
      <c r="G238" s="21">
        <f t="shared" si="17"/>
        <v>10.257765263157895</v>
      </c>
      <c r="H238" s="21">
        <f t="shared" si="17"/>
        <v>10.257765263157895</v>
      </c>
      <c r="I238" s="21">
        <f t="shared" si="17"/>
        <v>10.257765263157895</v>
      </c>
      <c r="J238" s="21">
        <f t="shared" si="17"/>
        <v>10.257765263157895</v>
      </c>
      <c r="K238" s="21">
        <f t="shared" si="17"/>
        <v>10.257765263157895</v>
      </c>
      <c r="L238" s="21">
        <f t="shared" si="17"/>
        <v>10.257765263157895</v>
      </c>
      <c r="M238" s="21">
        <f t="shared" si="17"/>
        <v>10.257765263157895</v>
      </c>
      <c r="N238" s="21">
        <f t="shared" si="17"/>
        <v>10.257765263157895</v>
      </c>
      <c r="O238" s="22">
        <f t="shared" si="17"/>
        <v>10.257765263157895</v>
      </c>
    </row>
    <row r="239" spans="1:15" ht="15.75" customHeight="1" x14ac:dyDescent="0.25">
      <c r="A239" s="52" t="str">
        <f t="shared" si="15"/>
        <v>Себестоимость Латте</v>
      </c>
      <c r="B239" s="53"/>
      <c r="C239" s="53"/>
      <c r="D239" s="21">
        <f t="shared" si="16"/>
        <v>0</v>
      </c>
      <c r="E239" s="21">
        <f t="shared" si="16"/>
        <v>4.811097894736843</v>
      </c>
      <c r="F239" s="21">
        <f t="shared" ref="F239:O239" si="18">F183*$N229/1000</f>
        <v>4.811097894736843</v>
      </c>
      <c r="G239" s="21">
        <f t="shared" si="18"/>
        <v>4.811097894736843</v>
      </c>
      <c r="H239" s="21">
        <f t="shared" si="18"/>
        <v>4.811097894736843</v>
      </c>
      <c r="I239" s="21">
        <f t="shared" si="18"/>
        <v>4.811097894736843</v>
      </c>
      <c r="J239" s="21">
        <f t="shared" si="18"/>
        <v>4.811097894736843</v>
      </c>
      <c r="K239" s="21">
        <f t="shared" si="18"/>
        <v>4.811097894736843</v>
      </c>
      <c r="L239" s="21">
        <f t="shared" si="18"/>
        <v>4.811097894736843</v>
      </c>
      <c r="M239" s="21">
        <f t="shared" si="18"/>
        <v>4.811097894736843</v>
      </c>
      <c r="N239" s="21">
        <f t="shared" si="18"/>
        <v>4.811097894736843</v>
      </c>
      <c r="O239" s="22">
        <f t="shared" si="18"/>
        <v>4.811097894736843</v>
      </c>
    </row>
    <row r="240" spans="1:15" ht="15.75" customHeight="1" x14ac:dyDescent="0.25">
      <c r="A240" s="52" t="str">
        <f t="shared" si="15"/>
        <v>Себестоимость Американо</v>
      </c>
      <c r="B240" s="53"/>
      <c r="C240" s="53"/>
      <c r="D240" s="21">
        <f t="shared" si="16"/>
        <v>0</v>
      </c>
      <c r="E240" s="21">
        <f t="shared" si="16"/>
        <v>1.8709894736842108</v>
      </c>
      <c r="F240" s="21">
        <f t="shared" ref="F240:O240" si="19">F184*$N230/1000</f>
        <v>1.8709894736842108</v>
      </c>
      <c r="G240" s="21">
        <f t="shared" si="19"/>
        <v>1.8709894736842108</v>
      </c>
      <c r="H240" s="21">
        <f t="shared" si="19"/>
        <v>1.8709894736842108</v>
      </c>
      <c r="I240" s="21">
        <f t="shared" si="19"/>
        <v>1.8709894736842108</v>
      </c>
      <c r="J240" s="21">
        <f t="shared" si="19"/>
        <v>1.8709894736842108</v>
      </c>
      <c r="K240" s="21">
        <f t="shared" si="19"/>
        <v>1.8709894736842108</v>
      </c>
      <c r="L240" s="21">
        <f t="shared" si="19"/>
        <v>1.8709894736842108</v>
      </c>
      <c r="M240" s="21">
        <f t="shared" si="19"/>
        <v>1.8709894736842108</v>
      </c>
      <c r="N240" s="21">
        <f t="shared" si="19"/>
        <v>1.8709894736842108</v>
      </c>
      <c r="O240" s="22">
        <f t="shared" si="19"/>
        <v>1.8709894736842108</v>
      </c>
    </row>
    <row r="241" spans="1:15" ht="15.75" customHeight="1" x14ac:dyDescent="0.25">
      <c r="A241" s="52" t="str">
        <f t="shared" si="15"/>
        <v>Себестоимость Флэт уайт</v>
      </c>
      <c r="B241" s="53"/>
      <c r="C241" s="53"/>
      <c r="D241" s="21">
        <f t="shared" si="16"/>
        <v>0</v>
      </c>
      <c r="E241" s="21">
        <f t="shared" si="16"/>
        <v>0.93333473684210533</v>
      </c>
      <c r="F241" s="21">
        <f t="shared" ref="F241:O241" si="20">F185*$N231/1000</f>
        <v>0.93333473684210533</v>
      </c>
      <c r="G241" s="21">
        <f t="shared" si="20"/>
        <v>0.93333473684210533</v>
      </c>
      <c r="H241" s="21">
        <f t="shared" si="20"/>
        <v>0.93333473684210533</v>
      </c>
      <c r="I241" s="21">
        <f t="shared" si="20"/>
        <v>0.93333473684210533</v>
      </c>
      <c r="J241" s="21">
        <f t="shared" si="20"/>
        <v>0.93333473684210533</v>
      </c>
      <c r="K241" s="21">
        <f t="shared" si="20"/>
        <v>0.93333473684210533</v>
      </c>
      <c r="L241" s="21">
        <f t="shared" si="20"/>
        <v>0.93333473684210533</v>
      </c>
      <c r="M241" s="21">
        <f t="shared" si="20"/>
        <v>0.93333473684210533</v>
      </c>
      <c r="N241" s="21">
        <f t="shared" si="20"/>
        <v>0.93333473684210533</v>
      </c>
      <c r="O241" s="22">
        <f t="shared" si="20"/>
        <v>0.93333473684210533</v>
      </c>
    </row>
    <row r="242" spans="1:15" ht="15.75" customHeight="1" x14ac:dyDescent="0.25">
      <c r="A242" s="52" t="str">
        <f t="shared" si="15"/>
        <v>Себестоимость Американо с молоком</v>
      </c>
      <c r="B242" s="53"/>
      <c r="C242" s="53"/>
      <c r="D242" s="21">
        <f t="shared" si="16"/>
        <v>0</v>
      </c>
      <c r="E242" s="21">
        <f t="shared" si="16"/>
        <v>0.59358526315789484</v>
      </c>
      <c r="F242" s="21">
        <f t="shared" ref="F242:O242" si="21">F186*$N232/1000</f>
        <v>0.59358526315789484</v>
      </c>
      <c r="G242" s="21">
        <f t="shared" si="21"/>
        <v>0.59358526315789484</v>
      </c>
      <c r="H242" s="21">
        <f t="shared" si="21"/>
        <v>0.59358526315789484</v>
      </c>
      <c r="I242" s="21">
        <f t="shared" si="21"/>
        <v>0.59358526315789484</v>
      </c>
      <c r="J242" s="21">
        <f t="shared" si="21"/>
        <v>0.59358526315789484</v>
      </c>
      <c r="K242" s="21">
        <f t="shared" si="21"/>
        <v>0.59358526315789484</v>
      </c>
      <c r="L242" s="21">
        <f t="shared" si="21"/>
        <v>0.59358526315789484</v>
      </c>
      <c r="M242" s="21">
        <f t="shared" si="21"/>
        <v>0.59358526315789484</v>
      </c>
      <c r="N242" s="21">
        <f t="shared" si="21"/>
        <v>0.59358526315789484</v>
      </c>
      <c r="O242" s="22">
        <f t="shared" si="21"/>
        <v>0.59358526315789484</v>
      </c>
    </row>
    <row r="243" spans="1:15" ht="15.75" customHeight="1" x14ac:dyDescent="0.25">
      <c r="A243" s="52" t="str">
        <f t="shared" si="15"/>
        <v>Себестоимость Двойной капучино</v>
      </c>
      <c r="B243" s="53"/>
      <c r="C243" s="53"/>
      <c r="D243" s="21">
        <f t="shared" si="16"/>
        <v>0</v>
      </c>
      <c r="E243" s="21">
        <f t="shared" si="16"/>
        <v>4.3093136842105269</v>
      </c>
      <c r="F243" s="21">
        <f t="shared" ref="F243:O243" si="22">F187*$N233/1000</f>
        <v>4.3093136842105269</v>
      </c>
      <c r="G243" s="21">
        <f t="shared" si="22"/>
        <v>4.3093136842105269</v>
      </c>
      <c r="H243" s="21">
        <f t="shared" si="22"/>
        <v>4.3093136842105269</v>
      </c>
      <c r="I243" s="21">
        <f t="shared" si="22"/>
        <v>4.3093136842105269</v>
      </c>
      <c r="J243" s="21">
        <f t="shared" si="22"/>
        <v>4.3093136842105269</v>
      </c>
      <c r="K243" s="21">
        <f t="shared" si="22"/>
        <v>4.3093136842105269</v>
      </c>
      <c r="L243" s="21">
        <f t="shared" si="22"/>
        <v>4.3093136842105269</v>
      </c>
      <c r="M243" s="21">
        <f t="shared" si="22"/>
        <v>4.3093136842105269</v>
      </c>
      <c r="N243" s="21">
        <f t="shared" si="22"/>
        <v>4.3093136842105269</v>
      </c>
      <c r="O243" s="22">
        <f t="shared" si="22"/>
        <v>4.3093136842105269</v>
      </c>
    </row>
    <row r="244" spans="1:15" ht="15.75" customHeight="1" x14ac:dyDescent="0.25">
      <c r="A244" s="52" t="str">
        <f t="shared" si="15"/>
        <v>Себестоимость Двойной латте</v>
      </c>
      <c r="B244" s="53"/>
      <c r="C244" s="53"/>
      <c r="D244" s="21">
        <f t="shared" si="16"/>
        <v>0</v>
      </c>
      <c r="E244" s="21">
        <f t="shared" si="16"/>
        <v>0.25380631578947371</v>
      </c>
      <c r="F244" s="21">
        <f t="shared" ref="F244:O244" si="23">F188*$N234/1000</f>
        <v>0.25380631578947371</v>
      </c>
      <c r="G244" s="21">
        <f t="shared" si="23"/>
        <v>0.25380631578947371</v>
      </c>
      <c r="H244" s="21">
        <f t="shared" si="23"/>
        <v>0.25380631578947371</v>
      </c>
      <c r="I244" s="21">
        <f t="shared" si="23"/>
        <v>0.25380631578947371</v>
      </c>
      <c r="J244" s="21">
        <f t="shared" si="23"/>
        <v>0.25380631578947371</v>
      </c>
      <c r="K244" s="21">
        <f t="shared" si="23"/>
        <v>0.25380631578947371</v>
      </c>
      <c r="L244" s="21">
        <f t="shared" si="23"/>
        <v>0.25380631578947371</v>
      </c>
      <c r="M244" s="21">
        <f t="shared" si="23"/>
        <v>0.25380631578947371</v>
      </c>
      <c r="N244" s="21">
        <f t="shared" si="23"/>
        <v>0.25380631578947371</v>
      </c>
      <c r="O244" s="22">
        <f t="shared" si="23"/>
        <v>0.25380631578947371</v>
      </c>
    </row>
    <row r="245" spans="1:15" ht="15.75" customHeight="1" x14ac:dyDescent="0.25">
      <c r="A245" s="52" t="str">
        <f t="shared" si="15"/>
        <v>Себестоимость Двойной американо</v>
      </c>
      <c r="B245" s="53"/>
      <c r="C245" s="53"/>
      <c r="D245" s="21">
        <f t="shared" si="16"/>
        <v>0</v>
      </c>
      <c r="E245" s="21">
        <f t="shared" si="16"/>
        <v>0.1818063157894737</v>
      </c>
      <c r="F245" s="21">
        <f t="shared" ref="F245:O245" si="24">F189*$N235/1000</f>
        <v>0.1818063157894737</v>
      </c>
      <c r="G245" s="21">
        <f t="shared" si="24"/>
        <v>0.1818063157894737</v>
      </c>
      <c r="H245" s="21">
        <f t="shared" si="24"/>
        <v>0.1818063157894737</v>
      </c>
      <c r="I245" s="21">
        <f t="shared" si="24"/>
        <v>0.1818063157894737</v>
      </c>
      <c r="J245" s="21">
        <f t="shared" si="24"/>
        <v>0.1818063157894737</v>
      </c>
      <c r="K245" s="21">
        <f t="shared" si="24"/>
        <v>0.1818063157894737</v>
      </c>
      <c r="L245" s="21">
        <f t="shared" si="24"/>
        <v>0.1818063157894737</v>
      </c>
      <c r="M245" s="21">
        <f t="shared" si="24"/>
        <v>0.1818063157894737</v>
      </c>
      <c r="N245" s="21">
        <f t="shared" si="24"/>
        <v>0.1818063157894737</v>
      </c>
      <c r="O245" s="22">
        <f t="shared" si="24"/>
        <v>0.1818063157894737</v>
      </c>
    </row>
    <row r="246" spans="1:15" ht="16.5" thickBot="1" x14ac:dyDescent="0.3">
      <c r="A246" s="170" t="s">
        <v>127</v>
      </c>
      <c r="B246" s="171"/>
      <c r="C246" s="171"/>
      <c r="D246" s="23">
        <f>SUM(D238:D245)</f>
        <v>0</v>
      </c>
      <c r="E246" s="23">
        <f>SUM(E238:E245)</f>
        <v>23.211698947368422</v>
      </c>
      <c r="F246" s="23">
        <f t="shared" ref="F246:O246" si="25">SUM(F238:F245)</f>
        <v>23.211698947368422</v>
      </c>
      <c r="G246" s="23">
        <f t="shared" si="25"/>
        <v>23.211698947368422</v>
      </c>
      <c r="H246" s="23">
        <f t="shared" si="25"/>
        <v>23.211698947368422</v>
      </c>
      <c r="I246" s="23">
        <f t="shared" si="25"/>
        <v>23.211698947368422</v>
      </c>
      <c r="J246" s="23">
        <f t="shared" si="25"/>
        <v>23.211698947368422</v>
      </c>
      <c r="K246" s="23">
        <f t="shared" si="25"/>
        <v>23.211698947368422</v>
      </c>
      <c r="L246" s="23">
        <f t="shared" si="25"/>
        <v>23.211698947368422</v>
      </c>
      <c r="M246" s="23">
        <f t="shared" si="25"/>
        <v>23.211698947368422</v>
      </c>
      <c r="N246" s="23">
        <f t="shared" si="25"/>
        <v>23.211698947368422</v>
      </c>
      <c r="O246" s="24">
        <f t="shared" si="25"/>
        <v>23.211698947368422</v>
      </c>
    </row>
    <row r="247" spans="1:15" ht="16.5" thickBot="1" x14ac:dyDescent="0.3">
      <c r="A247" s="61" t="s">
        <v>128</v>
      </c>
      <c r="B247" s="62"/>
      <c r="C247" s="62"/>
      <c r="D247" s="62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4"/>
    </row>
    <row r="248" spans="1:15" ht="30" customHeight="1" thickBot="1" x14ac:dyDescent="0.3">
      <c r="A248" s="158" t="s">
        <v>151</v>
      </c>
      <c r="B248" s="159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60"/>
    </row>
    <row r="249" spans="1:15" x14ac:dyDescent="0.25">
      <c r="A249" s="180" t="s">
        <v>56</v>
      </c>
      <c r="B249" s="181"/>
      <c r="C249" s="181"/>
      <c r="D249" s="25" t="s">
        <v>57</v>
      </c>
      <c r="E249" s="25" t="s">
        <v>58</v>
      </c>
      <c r="F249" s="25" t="s">
        <v>59</v>
      </c>
      <c r="G249" s="25" t="s">
        <v>60</v>
      </c>
      <c r="H249" s="25" t="s">
        <v>61</v>
      </c>
      <c r="I249" s="25" t="s">
        <v>62</v>
      </c>
      <c r="J249" s="25" t="s">
        <v>63</v>
      </c>
      <c r="K249" s="25" t="s">
        <v>64</v>
      </c>
      <c r="L249" s="25" t="s">
        <v>65</v>
      </c>
      <c r="M249" s="25" t="s">
        <v>66</v>
      </c>
      <c r="N249" s="25" t="s">
        <v>67</v>
      </c>
      <c r="O249" s="26" t="s">
        <v>68</v>
      </c>
    </row>
    <row r="250" spans="1:15" x14ac:dyDescent="0.25">
      <c r="A250" s="52" t="s">
        <v>131</v>
      </c>
      <c r="B250" s="53"/>
      <c r="C250" s="53"/>
      <c r="D250" s="21">
        <f>D190</f>
        <v>0</v>
      </c>
      <c r="E250" s="21">
        <f t="shared" ref="E250:O250" si="26">E190</f>
        <v>63.26</v>
      </c>
      <c r="F250" s="21">
        <f t="shared" si="26"/>
        <v>63.26</v>
      </c>
      <c r="G250" s="21">
        <f t="shared" si="26"/>
        <v>63.26</v>
      </c>
      <c r="H250" s="21">
        <f t="shared" si="26"/>
        <v>63.26</v>
      </c>
      <c r="I250" s="21">
        <f t="shared" si="26"/>
        <v>63.26</v>
      </c>
      <c r="J250" s="21">
        <f t="shared" si="26"/>
        <v>63.26</v>
      </c>
      <c r="K250" s="21">
        <f t="shared" si="26"/>
        <v>63.26</v>
      </c>
      <c r="L250" s="21">
        <f t="shared" si="26"/>
        <v>63.26</v>
      </c>
      <c r="M250" s="21">
        <f t="shared" si="26"/>
        <v>63.26</v>
      </c>
      <c r="N250" s="21">
        <f t="shared" si="26"/>
        <v>63.26</v>
      </c>
      <c r="O250" s="22">
        <f t="shared" si="26"/>
        <v>63.26</v>
      </c>
    </row>
    <row r="251" spans="1:15" x14ac:dyDescent="0.25">
      <c r="A251" s="52" t="s">
        <v>129</v>
      </c>
      <c r="B251" s="53"/>
      <c r="C251" s="53"/>
      <c r="D251" s="21">
        <f>D246</f>
        <v>0</v>
      </c>
      <c r="E251" s="21">
        <f t="shared" ref="E251:O251" si="27">E246</f>
        <v>23.211698947368422</v>
      </c>
      <c r="F251" s="21">
        <f t="shared" si="27"/>
        <v>23.211698947368422</v>
      </c>
      <c r="G251" s="21">
        <f t="shared" si="27"/>
        <v>23.211698947368422</v>
      </c>
      <c r="H251" s="21">
        <f t="shared" si="27"/>
        <v>23.211698947368422</v>
      </c>
      <c r="I251" s="21">
        <f t="shared" si="27"/>
        <v>23.211698947368422</v>
      </c>
      <c r="J251" s="21">
        <f t="shared" si="27"/>
        <v>23.211698947368422</v>
      </c>
      <c r="K251" s="21">
        <f t="shared" si="27"/>
        <v>23.211698947368422</v>
      </c>
      <c r="L251" s="21">
        <f t="shared" si="27"/>
        <v>23.211698947368422</v>
      </c>
      <c r="M251" s="21">
        <f t="shared" si="27"/>
        <v>23.211698947368422</v>
      </c>
      <c r="N251" s="21">
        <f t="shared" si="27"/>
        <v>23.211698947368422</v>
      </c>
      <c r="O251" s="22">
        <f t="shared" si="27"/>
        <v>23.211698947368422</v>
      </c>
    </row>
    <row r="252" spans="1:15" x14ac:dyDescent="0.25">
      <c r="A252" s="52" t="s">
        <v>130</v>
      </c>
      <c r="B252" s="53"/>
      <c r="C252" s="53"/>
      <c r="D252" s="41">
        <v>0</v>
      </c>
      <c r="E252" s="41">
        <v>10</v>
      </c>
      <c r="F252" s="41">
        <v>10</v>
      </c>
      <c r="G252" s="41">
        <v>10</v>
      </c>
      <c r="H252" s="41">
        <v>10</v>
      </c>
      <c r="I252" s="41">
        <v>10</v>
      </c>
      <c r="J252" s="41">
        <v>10</v>
      </c>
      <c r="K252" s="41">
        <v>10</v>
      </c>
      <c r="L252" s="41">
        <v>10</v>
      </c>
      <c r="M252" s="41">
        <v>10</v>
      </c>
      <c r="N252" s="41">
        <v>10</v>
      </c>
      <c r="O252" s="42">
        <v>10</v>
      </c>
    </row>
    <row r="253" spans="1:15" x14ac:dyDescent="0.25">
      <c r="A253" s="52" t="s">
        <v>152</v>
      </c>
      <c r="B253" s="53"/>
      <c r="C253" s="53"/>
      <c r="D253" s="43">
        <f>0</f>
        <v>0</v>
      </c>
      <c r="E253" s="43">
        <f>E250*0.05</f>
        <v>3.1630000000000003</v>
      </c>
      <c r="F253" s="43">
        <f t="shared" ref="F253:O253" si="28">F250*0.05</f>
        <v>3.1630000000000003</v>
      </c>
      <c r="G253" s="43">
        <f t="shared" si="28"/>
        <v>3.1630000000000003</v>
      </c>
      <c r="H253" s="43">
        <f t="shared" si="28"/>
        <v>3.1630000000000003</v>
      </c>
      <c r="I253" s="43">
        <f t="shared" si="28"/>
        <v>3.1630000000000003</v>
      </c>
      <c r="J253" s="43">
        <f t="shared" si="28"/>
        <v>3.1630000000000003</v>
      </c>
      <c r="K253" s="43">
        <f t="shared" si="28"/>
        <v>3.1630000000000003</v>
      </c>
      <c r="L253" s="43">
        <f t="shared" si="28"/>
        <v>3.1630000000000003</v>
      </c>
      <c r="M253" s="43">
        <f t="shared" si="28"/>
        <v>3.1630000000000003</v>
      </c>
      <c r="N253" s="43">
        <f t="shared" si="28"/>
        <v>3.1630000000000003</v>
      </c>
      <c r="O253" s="44">
        <f t="shared" si="28"/>
        <v>3.1630000000000003</v>
      </c>
    </row>
    <row r="254" spans="1:15" ht="16.5" thickBot="1" x14ac:dyDescent="0.3">
      <c r="A254" s="182" t="s">
        <v>132</v>
      </c>
      <c r="B254" s="183"/>
      <c r="C254" s="183"/>
      <c r="D254" s="43">
        <f t="shared" ref="D254:O254" si="29">D250*0.06</f>
        <v>0</v>
      </c>
      <c r="E254" s="43">
        <f t="shared" si="29"/>
        <v>3.7955999999999999</v>
      </c>
      <c r="F254" s="43">
        <f t="shared" si="29"/>
        <v>3.7955999999999999</v>
      </c>
      <c r="G254" s="43">
        <f t="shared" si="29"/>
        <v>3.7955999999999999</v>
      </c>
      <c r="H254" s="43">
        <f t="shared" si="29"/>
        <v>3.7955999999999999</v>
      </c>
      <c r="I254" s="43">
        <f t="shared" si="29"/>
        <v>3.7955999999999999</v>
      </c>
      <c r="J254" s="43">
        <f t="shared" si="29"/>
        <v>3.7955999999999999</v>
      </c>
      <c r="K254" s="43">
        <f t="shared" si="29"/>
        <v>3.7955999999999999</v>
      </c>
      <c r="L254" s="43">
        <f t="shared" si="29"/>
        <v>3.7955999999999999</v>
      </c>
      <c r="M254" s="43">
        <f t="shared" si="29"/>
        <v>3.7955999999999999</v>
      </c>
      <c r="N254" s="43">
        <f t="shared" si="29"/>
        <v>3.7955999999999999</v>
      </c>
      <c r="O254" s="44">
        <f t="shared" si="29"/>
        <v>3.7955999999999999</v>
      </c>
    </row>
    <row r="255" spans="1:15" ht="16.5" thickBot="1" x14ac:dyDescent="0.3">
      <c r="A255" s="184" t="s">
        <v>133</v>
      </c>
      <c r="B255" s="185"/>
      <c r="C255" s="185"/>
      <c r="D255" s="29">
        <f>D250-D251-D252-D254</f>
        <v>0</v>
      </c>
      <c r="E255" s="29">
        <f>E250-E251-E252-E254-E253</f>
        <v>23.089701052631572</v>
      </c>
      <c r="F255" s="29">
        <f t="shared" ref="F255:O255" si="30">F250-F251-F252-F254-F253</f>
        <v>23.089701052631572</v>
      </c>
      <c r="G255" s="29">
        <f t="shared" si="30"/>
        <v>23.089701052631572</v>
      </c>
      <c r="H255" s="29">
        <f t="shared" si="30"/>
        <v>23.089701052631572</v>
      </c>
      <c r="I255" s="29">
        <f t="shared" si="30"/>
        <v>23.089701052631572</v>
      </c>
      <c r="J255" s="29">
        <f t="shared" si="30"/>
        <v>23.089701052631572</v>
      </c>
      <c r="K255" s="29">
        <f t="shared" si="30"/>
        <v>23.089701052631572</v>
      </c>
      <c r="L255" s="29">
        <f t="shared" si="30"/>
        <v>23.089701052631572</v>
      </c>
      <c r="M255" s="29">
        <f t="shared" si="30"/>
        <v>23.089701052631572</v>
      </c>
      <c r="N255" s="29">
        <f t="shared" si="30"/>
        <v>23.089701052631572</v>
      </c>
      <c r="O255" s="30">
        <f t="shared" si="30"/>
        <v>23.089701052631572</v>
      </c>
    </row>
    <row r="256" spans="1:15" x14ac:dyDescent="0.25">
      <c r="A256" s="174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6"/>
    </row>
    <row r="257" spans="1:40" x14ac:dyDescent="0.25">
      <c r="A257" s="52" t="s">
        <v>134</v>
      </c>
      <c r="B257" s="53"/>
      <c r="C257" s="53"/>
      <c r="D257" s="21">
        <f>D255</f>
        <v>0</v>
      </c>
      <c r="E257" s="21">
        <f t="shared" ref="E257:O257" si="31">E255</f>
        <v>23.089701052631572</v>
      </c>
      <c r="F257" s="21">
        <f t="shared" si="31"/>
        <v>23.089701052631572</v>
      </c>
      <c r="G257" s="21">
        <f t="shared" si="31"/>
        <v>23.089701052631572</v>
      </c>
      <c r="H257" s="21">
        <f t="shared" si="31"/>
        <v>23.089701052631572</v>
      </c>
      <c r="I257" s="21">
        <f t="shared" si="31"/>
        <v>23.089701052631572</v>
      </c>
      <c r="J257" s="21">
        <f t="shared" si="31"/>
        <v>23.089701052631572</v>
      </c>
      <c r="K257" s="21">
        <f t="shared" si="31"/>
        <v>23.089701052631572</v>
      </c>
      <c r="L257" s="21">
        <f t="shared" si="31"/>
        <v>23.089701052631572</v>
      </c>
      <c r="M257" s="21">
        <f t="shared" si="31"/>
        <v>23.089701052631572</v>
      </c>
      <c r="N257" s="21">
        <f t="shared" si="31"/>
        <v>23.089701052631572</v>
      </c>
      <c r="O257" s="22">
        <f t="shared" si="31"/>
        <v>23.089701052631572</v>
      </c>
    </row>
    <row r="258" spans="1:40" ht="16.5" thickBot="1" x14ac:dyDescent="0.3">
      <c r="A258" s="182" t="s">
        <v>135</v>
      </c>
      <c r="B258" s="183"/>
      <c r="C258" s="183"/>
      <c r="D258" s="27">
        <f>-15-J210</f>
        <v>-338.12400000000008</v>
      </c>
      <c r="E258" s="27">
        <v>0</v>
      </c>
      <c r="F258" s="27">
        <v>0</v>
      </c>
      <c r="G258" s="27">
        <v>0</v>
      </c>
      <c r="H258" s="27">
        <v>0</v>
      </c>
      <c r="I258" s="27">
        <v>0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8">
        <v>0</v>
      </c>
    </row>
    <row r="259" spans="1:40" x14ac:dyDescent="0.25">
      <c r="A259" s="186" t="s">
        <v>136</v>
      </c>
      <c r="B259" s="187"/>
      <c r="C259" s="187"/>
      <c r="D259" s="31">
        <f>D257+D258</f>
        <v>-338.12400000000008</v>
      </c>
      <c r="E259" s="31">
        <f t="shared" ref="E259:O259" si="32">E257+E258</f>
        <v>23.089701052631572</v>
      </c>
      <c r="F259" s="31">
        <f t="shared" si="32"/>
        <v>23.089701052631572</v>
      </c>
      <c r="G259" s="31">
        <f t="shared" si="32"/>
        <v>23.089701052631572</v>
      </c>
      <c r="H259" s="31">
        <f t="shared" si="32"/>
        <v>23.089701052631572</v>
      </c>
      <c r="I259" s="31">
        <f t="shared" si="32"/>
        <v>23.089701052631572</v>
      </c>
      <c r="J259" s="31">
        <f t="shared" si="32"/>
        <v>23.089701052631572</v>
      </c>
      <c r="K259" s="31">
        <f t="shared" si="32"/>
        <v>23.089701052631572</v>
      </c>
      <c r="L259" s="31">
        <f t="shared" si="32"/>
        <v>23.089701052631572</v>
      </c>
      <c r="M259" s="31">
        <f t="shared" si="32"/>
        <v>23.089701052631572</v>
      </c>
      <c r="N259" s="31">
        <f t="shared" si="32"/>
        <v>23.089701052631572</v>
      </c>
      <c r="O259" s="32">
        <f t="shared" si="32"/>
        <v>23.089701052631572</v>
      </c>
      <c r="P259" s="4">
        <f>D273</f>
        <v>23.089701052631572</v>
      </c>
      <c r="Q259" s="4">
        <f t="shared" ref="Q259:AA259" si="33">E273</f>
        <v>23.089701052631572</v>
      </c>
      <c r="R259" s="4">
        <f t="shared" si="33"/>
        <v>23.089701052631572</v>
      </c>
      <c r="S259" s="4">
        <f t="shared" si="33"/>
        <v>23.089701052631572</v>
      </c>
      <c r="T259" s="4">
        <f t="shared" si="33"/>
        <v>23.089701052631572</v>
      </c>
      <c r="U259" s="4">
        <f t="shared" si="33"/>
        <v>23.089701052631572</v>
      </c>
      <c r="V259" s="4">
        <f t="shared" si="33"/>
        <v>23.089701052631572</v>
      </c>
      <c r="W259" s="4">
        <f t="shared" si="33"/>
        <v>23.089701052631572</v>
      </c>
      <c r="X259" s="4">
        <f t="shared" si="33"/>
        <v>23.089701052631572</v>
      </c>
      <c r="Y259" s="4">
        <f t="shared" si="33"/>
        <v>23.089701052631572</v>
      </c>
      <c r="Z259" s="4">
        <f t="shared" si="33"/>
        <v>23.089701052631572</v>
      </c>
      <c r="AA259" s="4">
        <f t="shared" si="33"/>
        <v>23.089701052631572</v>
      </c>
      <c r="AB259" s="4">
        <f>D287</f>
        <v>23.089701052631572</v>
      </c>
      <c r="AC259" s="4">
        <f t="shared" ref="AC259:AM259" si="34">E287</f>
        <v>26.252701052631572</v>
      </c>
      <c r="AD259" s="4">
        <f t="shared" si="34"/>
        <v>26.252701052631572</v>
      </c>
      <c r="AE259" s="4">
        <f t="shared" si="34"/>
        <v>26.252701052631572</v>
      </c>
      <c r="AF259" s="4">
        <f t="shared" si="34"/>
        <v>26.252701052631572</v>
      </c>
      <c r="AG259" s="4">
        <f t="shared" si="34"/>
        <v>26.252701052631572</v>
      </c>
      <c r="AH259" s="4">
        <f t="shared" si="34"/>
        <v>26.252701052631572</v>
      </c>
      <c r="AI259" s="4">
        <f t="shared" si="34"/>
        <v>26.252701052631572</v>
      </c>
      <c r="AJ259" s="4">
        <f t="shared" si="34"/>
        <v>26.252701052631572</v>
      </c>
      <c r="AK259" s="4">
        <f t="shared" si="34"/>
        <v>26.252701052631572</v>
      </c>
      <c r="AL259" s="4">
        <f t="shared" si="34"/>
        <v>26.252701052631572</v>
      </c>
      <c r="AM259" s="4">
        <f t="shared" si="34"/>
        <v>26.252701052631572</v>
      </c>
      <c r="AN259" s="3"/>
    </row>
    <row r="260" spans="1:40" ht="16.5" thickBot="1" x14ac:dyDescent="0.3">
      <c r="A260" s="170" t="s">
        <v>137</v>
      </c>
      <c r="B260" s="171"/>
      <c r="C260" s="171"/>
      <c r="D260" s="23">
        <f>D259</f>
        <v>-338.12400000000008</v>
      </c>
      <c r="E260" s="23">
        <f>D260+E259</f>
        <v>-315.03429894736848</v>
      </c>
      <c r="F260" s="23">
        <f t="shared" ref="F260:O260" si="35">E260+F259</f>
        <v>-291.94459789473689</v>
      </c>
      <c r="G260" s="23">
        <f t="shared" si="35"/>
        <v>-268.85489684210529</v>
      </c>
      <c r="H260" s="23">
        <f t="shared" si="35"/>
        <v>-245.76519578947372</v>
      </c>
      <c r="I260" s="23">
        <f t="shared" si="35"/>
        <v>-222.67549473684215</v>
      </c>
      <c r="J260" s="23">
        <f t="shared" si="35"/>
        <v>-199.58579368421059</v>
      </c>
      <c r="K260" s="23">
        <f t="shared" si="35"/>
        <v>-176.49609263157902</v>
      </c>
      <c r="L260" s="23">
        <f t="shared" si="35"/>
        <v>-153.40639157894745</v>
      </c>
      <c r="M260" s="23">
        <f t="shared" si="35"/>
        <v>-130.31669052631588</v>
      </c>
      <c r="N260" s="23">
        <f t="shared" si="35"/>
        <v>-107.22698947368431</v>
      </c>
      <c r="O260" s="24">
        <f t="shared" si="35"/>
        <v>-84.137288421052745</v>
      </c>
      <c r="P260" s="4">
        <f>O260+P259</f>
        <v>-61.047587368421176</v>
      </c>
      <c r="Q260" s="4">
        <f t="shared" ref="Q260:AA260" si="36">P260+Q259</f>
        <v>-37.957886315789608</v>
      </c>
      <c r="R260" s="4">
        <f t="shared" si="36"/>
        <v>-14.868185263158036</v>
      </c>
      <c r="S260" s="4">
        <f t="shared" si="36"/>
        <v>8.2215157894735356</v>
      </c>
      <c r="T260" s="4">
        <f t="shared" si="36"/>
        <v>31.311216842105107</v>
      </c>
      <c r="U260" s="4">
        <f t="shared" si="36"/>
        <v>54.400917894736679</v>
      </c>
      <c r="V260" s="4">
        <f t="shared" si="36"/>
        <v>77.490618947368247</v>
      </c>
      <c r="W260" s="4">
        <f t="shared" si="36"/>
        <v>100.58031999999982</v>
      </c>
      <c r="X260" s="4">
        <f t="shared" si="36"/>
        <v>123.67002105263138</v>
      </c>
      <c r="Y260" s="4">
        <f t="shared" si="36"/>
        <v>146.75972210526297</v>
      </c>
      <c r="Z260" s="4">
        <f t="shared" si="36"/>
        <v>169.84942315789453</v>
      </c>
      <c r="AA260" s="4">
        <f t="shared" si="36"/>
        <v>192.9391242105261</v>
      </c>
      <c r="AB260" s="4">
        <f>AA260+AB259</f>
        <v>216.02882526315767</v>
      </c>
      <c r="AC260" s="4">
        <f t="shared" ref="AC260:AM260" si="37">AB260+AC259</f>
        <v>242.28152631578925</v>
      </c>
      <c r="AD260" s="4">
        <f t="shared" si="37"/>
        <v>268.53422736842083</v>
      </c>
      <c r="AE260" s="4">
        <f t="shared" si="37"/>
        <v>294.78692842105238</v>
      </c>
      <c r="AF260" s="4">
        <f t="shared" si="37"/>
        <v>321.03962947368393</v>
      </c>
      <c r="AG260" s="4">
        <f t="shared" si="37"/>
        <v>347.29233052631548</v>
      </c>
      <c r="AH260" s="4">
        <f t="shared" si="37"/>
        <v>373.54503157894703</v>
      </c>
      <c r="AI260" s="4">
        <f t="shared" si="37"/>
        <v>399.79773263157858</v>
      </c>
      <c r="AJ260" s="4">
        <f t="shared" si="37"/>
        <v>426.05043368421013</v>
      </c>
      <c r="AK260" s="4">
        <f t="shared" si="37"/>
        <v>452.30313473684168</v>
      </c>
      <c r="AL260" s="4">
        <f t="shared" si="37"/>
        <v>478.55583578947324</v>
      </c>
      <c r="AM260" s="4">
        <f t="shared" si="37"/>
        <v>504.80853684210479</v>
      </c>
      <c r="AN260" s="3"/>
    </row>
    <row r="261" spans="1:40" x14ac:dyDescent="0.25">
      <c r="A261" s="33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</row>
    <row r="262" spans="1:40" ht="16.5" thickBot="1" x14ac:dyDescent="0.3">
      <c r="A262" s="177" t="s">
        <v>138</v>
      </c>
      <c r="B262" s="178"/>
      <c r="C262" s="178"/>
      <c r="D262" s="178"/>
      <c r="E262" s="178"/>
      <c r="F262" s="178"/>
      <c r="G262" s="178"/>
      <c r="H262" s="178"/>
      <c r="I262" s="178"/>
      <c r="J262" s="178"/>
      <c r="K262" s="178"/>
      <c r="L262" s="178"/>
      <c r="M262" s="178"/>
      <c r="N262" s="178"/>
      <c r="O262" s="179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</row>
    <row r="263" spans="1:40" x14ac:dyDescent="0.25">
      <c r="A263" s="180" t="s">
        <v>56</v>
      </c>
      <c r="B263" s="181"/>
      <c r="C263" s="181"/>
      <c r="D263" s="25" t="s">
        <v>57</v>
      </c>
      <c r="E263" s="25" t="s">
        <v>58</v>
      </c>
      <c r="F263" s="25" t="s">
        <v>59</v>
      </c>
      <c r="G263" s="25" t="s">
        <v>60</v>
      </c>
      <c r="H263" s="25" t="s">
        <v>61</v>
      </c>
      <c r="I263" s="25" t="s">
        <v>62</v>
      </c>
      <c r="J263" s="25" t="s">
        <v>63</v>
      </c>
      <c r="K263" s="25" t="s">
        <v>64</v>
      </c>
      <c r="L263" s="25" t="s">
        <v>65</v>
      </c>
      <c r="M263" s="25" t="s">
        <v>66</v>
      </c>
      <c r="N263" s="25" t="s">
        <v>67</v>
      </c>
      <c r="O263" s="26" t="s">
        <v>68</v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</row>
    <row r="264" spans="1:40" x14ac:dyDescent="0.25">
      <c r="A264" s="52" t="s">
        <v>131</v>
      </c>
      <c r="B264" s="53"/>
      <c r="C264" s="53"/>
      <c r="D264" s="21">
        <f>E250</f>
        <v>63.26</v>
      </c>
      <c r="E264" s="21">
        <f>D264</f>
        <v>63.26</v>
      </c>
      <c r="F264" s="21">
        <f t="shared" ref="F264:O264" si="38">E264</f>
        <v>63.26</v>
      </c>
      <c r="G264" s="21">
        <f t="shared" si="38"/>
        <v>63.26</v>
      </c>
      <c r="H264" s="21">
        <f t="shared" si="38"/>
        <v>63.26</v>
      </c>
      <c r="I264" s="21">
        <f t="shared" si="38"/>
        <v>63.26</v>
      </c>
      <c r="J264" s="21">
        <f t="shared" si="38"/>
        <v>63.26</v>
      </c>
      <c r="K264" s="21">
        <f t="shared" si="38"/>
        <v>63.26</v>
      </c>
      <c r="L264" s="21">
        <f t="shared" si="38"/>
        <v>63.26</v>
      </c>
      <c r="M264" s="21">
        <f t="shared" si="38"/>
        <v>63.26</v>
      </c>
      <c r="N264" s="21">
        <f t="shared" si="38"/>
        <v>63.26</v>
      </c>
      <c r="O264" s="22">
        <f t="shared" si="38"/>
        <v>63.26</v>
      </c>
    </row>
    <row r="265" spans="1:40" x14ac:dyDescent="0.25">
      <c r="A265" s="52" t="s">
        <v>129</v>
      </c>
      <c r="B265" s="53"/>
      <c r="C265" s="53"/>
      <c r="D265" s="21">
        <f>E251</f>
        <v>23.211698947368422</v>
      </c>
      <c r="E265" s="21">
        <f t="shared" ref="E265:E268" si="39">D265</f>
        <v>23.211698947368422</v>
      </c>
      <c r="F265" s="21">
        <f t="shared" ref="F265:O265" si="40">E265</f>
        <v>23.211698947368422</v>
      </c>
      <c r="G265" s="21">
        <f t="shared" si="40"/>
        <v>23.211698947368422</v>
      </c>
      <c r="H265" s="21">
        <f t="shared" si="40"/>
        <v>23.211698947368422</v>
      </c>
      <c r="I265" s="21">
        <f t="shared" si="40"/>
        <v>23.211698947368422</v>
      </c>
      <c r="J265" s="21">
        <f t="shared" si="40"/>
        <v>23.211698947368422</v>
      </c>
      <c r="K265" s="21">
        <f t="shared" si="40"/>
        <v>23.211698947368422</v>
      </c>
      <c r="L265" s="21">
        <f t="shared" si="40"/>
        <v>23.211698947368422</v>
      </c>
      <c r="M265" s="21">
        <f t="shared" si="40"/>
        <v>23.211698947368422</v>
      </c>
      <c r="N265" s="21">
        <f t="shared" si="40"/>
        <v>23.211698947368422</v>
      </c>
      <c r="O265" s="22">
        <f t="shared" si="40"/>
        <v>23.211698947368422</v>
      </c>
    </row>
    <row r="266" spans="1:40" x14ac:dyDescent="0.25">
      <c r="A266" s="52" t="s">
        <v>130</v>
      </c>
      <c r="B266" s="53"/>
      <c r="C266" s="53"/>
      <c r="D266" s="41">
        <f>E252</f>
        <v>10</v>
      </c>
      <c r="E266" s="41">
        <f t="shared" si="39"/>
        <v>10</v>
      </c>
      <c r="F266" s="41">
        <f t="shared" ref="F266:O266" si="41">E266</f>
        <v>10</v>
      </c>
      <c r="G266" s="41">
        <f t="shared" si="41"/>
        <v>10</v>
      </c>
      <c r="H266" s="41">
        <f t="shared" si="41"/>
        <v>10</v>
      </c>
      <c r="I266" s="41">
        <f t="shared" si="41"/>
        <v>10</v>
      </c>
      <c r="J266" s="41">
        <f t="shared" si="41"/>
        <v>10</v>
      </c>
      <c r="K266" s="41">
        <f t="shared" si="41"/>
        <v>10</v>
      </c>
      <c r="L266" s="41">
        <f t="shared" si="41"/>
        <v>10</v>
      </c>
      <c r="M266" s="41">
        <f t="shared" si="41"/>
        <v>10</v>
      </c>
      <c r="N266" s="41">
        <f t="shared" si="41"/>
        <v>10</v>
      </c>
      <c r="O266" s="42">
        <f t="shared" si="41"/>
        <v>10</v>
      </c>
    </row>
    <row r="267" spans="1:40" x14ac:dyDescent="0.25">
      <c r="A267" s="52" t="str">
        <f>A253</f>
        <v>Прочие расходы</v>
      </c>
      <c r="B267" s="53"/>
      <c r="C267" s="53"/>
      <c r="D267" s="43">
        <f>D264*0.05</f>
        <v>3.1630000000000003</v>
      </c>
      <c r="E267" s="41">
        <f t="shared" ref="E267:O267" si="42">E264*0.05</f>
        <v>3.1630000000000003</v>
      </c>
      <c r="F267" s="43">
        <f t="shared" si="42"/>
        <v>3.1630000000000003</v>
      </c>
      <c r="G267" s="43">
        <f t="shared" si="42"/>
        <v>3.1630000000000003</v>
      </c>
      <c r="H267" s="43">
        <f t="shared" si="42"/>
        <v>3.1630000000000003</v>
      </c>
      <c r="I267" s="43">
        <f t="shared" si="42"/>
        <v>3.1630000000000003</v>
      </c>
      <c r="J267" s="43">
        <f t="shared" si="42"/>
        <v>3.1630000000000003</v>
      </c>
      <c r="K267" s="43">
        <f t="shared" si="42"/>
        <v>3.1630000000000003</v>
      </c>
      <c r="L267" s="43">
        <f t="shared" si="42"/>
        <v>3.1630000000000003</v>
      </c>
      <c r="M267" s="43">
        <f t="shared" si="42"/>
        <v>3.1630000000000003</v>
      </c>
      <c r="N267" s="43">
        <f t="shared" si="42"/>
        <v>3.1630000000000003</v>
      </c>
      <c r="O267" s="44">
        <f t="shared" si="42"/>
        <v>3.1630000000000003</v>
      </c>
    </row>
    <row r="268" spans="1:40" ht="16.5" thickBot="1" x14ac:dyDescent="0.3">
      <c r="A268" s="182" t="s">
        <v>132</v>
      </c>
      <c r="B268" s="183"/>
      <c r="C268" s="183"/>
      <c r="D268" s="43">
        <f>D264*0.06</f>
        <v>3.7955999999999999</v>
      </c>
      <c r="E268" s="41">
        <f t="shared" si="39"/>
        <v>3.7955999999999999</v>
      </c>
      <c r="F268" s="43">
        <f t="shared" ref="F268:O268" si="43">E268</f>
        <v>3.7955999999999999</v>
      </c>
      <c r="G268" s="43">
        <f t="shared" si="43"/>
        <v>3.7955999999999999</v>
      </c>
      <c r="H268" s="43">
        <f t="shared" si="43"/>
        <v>3.7955999999999999</v>
      </c>
      <c r="I268" s="43">
        <f t="shared" si="43"/>
        <v>3.7955999999999999</v>
      </c>
      <c r="J268" s="43">
        <f t="shared" si="43"/>
        <v>3.7955999999999999</v>
      </c>
      <c r="K268" s="43">
        <f t="shared" si="43"/>
        <v>3.7955999999999999</v>
      </c>
      <c r="L268" s="43">
        <f t="shared" si="43"/>
        <v>3.7955999999999999</v>
      </c>
      <c r="M268" s="43">
        <f t="shared" si="43"/>
        <v>3.7955999999999999</v>
      </c>
      <c r="N268" s="43">
        <f t="shared" si="43"/>
        <v>3.7955999999999999</v>
      </c>
      <c r="O268" s="44">
        <f t="shared" si="43"/>
        <v>3.7955999999999999</v>
      </c>
    </row>
    <row r="269" spans="1:40" ht="16.5" thickBot="1" x14ac:dyDescent="0.3">
      <c r="A269" s="184" t="s">
        <v>133</v>
      </c>
      <c r="B269" s="185"/>
      <c r="C269" s="185"/>
      <c r="D269" s="29">
        <f>D264-D265-D266-D268-D267</f>
        <v>23.089701052631572</v>
      </c>
      <c r="E269" s="29">
        <f t="shared" ref="E269:O269" si="44">E264-E265-E266-E268-E267</f>
        <v>23.089701052631572</v>
      </c>
      <c r="F269" s="29">
        <f t="shared" si="44"/>
        <v>23.089701052631572</v>
      </c>
      <c r="G269" s="29">
        <f t="shared" si="44"/>
        <v>23.089701052631572</v>
      </c>
      <c r="H269" s="29">
        <f t="shared" si="44"/>
        <v>23.089701052631572</v>
      </c>
      <c r="I269" s="29">
        <f t="shared" si="44"/>
        <v>23.089701052631572</v>
      </c>
      <c r="J269" s="29">
        <f t="shared" si="44"/>
        <v>23.089701052631572</v>
      </c>
      <c r="K269" s="29">
        <f t="shared" si="44"/>
        <v>23.089701052631572</v>
      </c>
      <c r="L269" s="29">
        <f t="shared" si="44"/>
        <v>23.089701052631572</v>
      </c>
      <c r="M269" s="29">
        <f t="shared" si="44"/>
        <v>23.089701052631572</v>
      </c>
      <c r="N269" s="29">
        <f t="shared" si="44"/>
        <v>23.089701052631572</v>
      </c>
      <c r="O269" s="30">
        <f t="shared" si="44"/>
        <v>23.089701052631572</v>
      </c>
    </row>
    <row r="270" spans="1:40" x14ac:dyDescent="0.25">
      <c r="A270" s="174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6"/>
    </row>
    <row r="271" spans="1:40" x14ac:dyDescent="0.25">
      <c r="A271" s="52" t="s">
        <v>134</v>
      </c>
      <c r="B271" s="53"/>
      <c r="C271" s="53"/>
      <c r="D271" s="21">
        <f>D269</f>
        <v>23.089701052631572</v>
      </c>
      <c r="E271" s="21">
        <f t="shared" ref="E271:O271" si="45">E269</f>
        <v>23.089701052631572</v>
      </c>
      <c r="F271" s="21">
        <f t="shared" si="45"/>
        <v>23.089701052631572</v>
      </c>
      <c r="G271" s="21">
        <f t="shared" si="45"/>
        <v>23.089701052631572</v>
      </c>
      <c r="H271" s="21">
        <f t="shared" si="45"/>
        <v>23.089701052631572</v>
      </c>
      <c r="I271" s="21">
        <f t="shared" si="45"/>
        <v>23.089701052631572</v>
      </c>
      <c r="J271" s="21">
        <f t="shared" si="45"/>
        <v>23.089701052631572</v>
      </c>
      <c r="K271" s="21">
        <f t="shared" si="45"/>
        <v>23.089701052631572</v>
      </c>
      <c r="L271" s="21">
        <f t="shared" si="45"/>
        <v>23.089701052631572</v>
      </c>
      <c r="M271" s="21">
        <f t="shared" si="45"/>
        <v>23.089701052631572</v>
      </c>
      <c r="N271" s="21">
        <f t="shared" si="45"/>
        <v>23.089701052631572</v>
      </c>
      <c r="O271" s="22">
        <f t="shared" si="45"/>
        <v>23.089701052631572</v>
      </c>
    </row>
    <row r="272" spans="1:40" ht="16.5" thickBot="1" x14ac:dyDescent="0.3">
      <c r="A272" s="182" t="s">
        <v>135</v>
      </c>
      <c r="B272" s="183"/>
      <c r="C272" s="183"/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8">
        <v>0</v>
      </c>
    </row>
    <row r="273" spans="1:15" x14ac:dyDescent="0.25">
      <c r="A273" s="186" t="s">
        <v>136</v>
      </c>
      <c r="B273" s="187"/>
      <c r="C273" s="187"/>
      <c r="D273" s="31">
        <f>D271+D272</f>
        <v>23.089701052631572</v>
      </c>
      <c r="E273" s="31">
        <f t="shared" ref="E273" si="46">E271+E272</f>
        <v>23.089701052631572</v>
      </c>
      <c r="F273" s="31">
        <f t="shared" ref="F273" si="47">F271+F272</f>
        <v>23.089701052631572</v>
      </c>
      <c r="G273" s="31">
        <f t="shared" ref="G273" si="48">G271+G272</f>
        <v>23.089701052631572</v>
      </c>
      <c r="H273" s="31">
        <f t="shared" ref="H273" si="49">H271+H272</f>
        <v>23.089701052631572</v>
      </c>
      <c r="I273" s="31">
        <f t="shared" ref="I273" si="50">I271+I272</f>
        <v>23.089701052631572</v>
      </c>
      <c r="J273" s="31">
        <f t="shared" ref="J273" si="51">J271+J272</f>
        <v>23.089701052631572</v>
      </c>
      <c r="K273" s="31">
        <f t="shared" ref="K273" si="52">K271+K272</f>
        <v>23.089701052631572</v>
      </c>
      <c r="L273" s="31">
        <f t="shared" ref="L273" si="53">L271+L272</f>
        <v>23.089701052631572</v>
      </c>
      <c r="M273" s="31">
        <f t="shared" ref="M273" si="54">M271+M272</f>
        <v>23.089701052631572</v>
      </c>
      <c r="N273" s="31">
        <f t="shared" ref="N273" si="55">N271+N272</f>
        <v>23.089701052631572</v>
      </c>
      <c r="O273" s="32">
        <f t="shared" ref="O273" si="56">O271+O272</f>
        <v>23.089701052631572</v>
      </c>
    </row>
    <row r="274" spans="1:15" ht="16.5" thickBot="1" x14ac:dyDescent="0.3">
      <c r="A274" s="170" t="s">
        <v>137</v>
      </c>
      <c r="B274" s="171"/>
      <c r="C274" s="171"/>
      <c r="D274" s="23">
        <f>O260+D273</f>
        <v>-61.047587368421176</v>
      </c>
      <c r="E274" s="23">
        <f>D274+E273</f>
        <v>-37.957886315789608</v>
      </c>
      <c r="F274" s="23">
        <f t="shared" ref="F274:O274" si="57">E274+F273</f>
        <v>-14.868185263158036</v>
      </c>
      <c r="G274" s="23">
        <f t="shared" si="57"/>
        <v>8.2215157894735356</v>
      </c>
      <c r="H274" s="23">
        <f t="shared" si="57"/>
        <v>31.311216842105107</v>
      </c>
      <c r="I274" s="23">
        <f t="shared" si="57"/>
        <v>54.400917894736679</v>
      </c>
      <c r="J274" s="23">
        <f t="shared" si="57"/>
        <v>77.490618947368247</v>
      </c>
      <c r="K274" s="23">
        <f t="shared" si="57"/>
        <v>100.58031999999982</v>
      </c>
      <c r="L274" s="23">
        <f t="shared" si="57"/>
        <v>123.67002105263138</v>
      </c>
      <c r="M274" s="23">
        <f t="shared" si="57"/>
        <v>146.75972210526297</v>
      </c>
      <c r="N274" s="23">
        <f t="shared" si="57"/>
        <v>169.84942315789453</v>
      </c>
      <c r="O274" s="24">
        <f t="shared" si="57"/>
        <v>192.9391242105261</v>
      </c>
    </row>
    <row r="275" spans="1:15" x14ac:dyDescent="0.25">
      <c r="A275" s="6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8"/>
    </row>
    <row r="276" spans="1:15" ht="16.5" thickBot="1" x14ac:dyDescent="0.3">
      <c r="A276" s="177" t="s">
        <v>139</v>
      </c>
      <c r="B276" s="178"/>
      <c r="C276" s="178"/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9"/>
    </row>
    <row r="277" spans="1:15" x14ac:dyDescent="0.25">
      <c r="A277" s="180" t="s">
        <v>56</v>
      </c>
      <c r="B277" s="181"/>
      <c r="C277" s="181"/>
      <c r="D277" s="25" t="s">
        <v>57</v>
      </c>
      <c r="E277" s="25" t="s">
        <v>58</v>
      </c>
      <c r="F277" s="25" t="s">
        <v>59</v>
      </c>
      <c r="G277" s="25" t="s">
        <v>60</v>
      </c>
      <c r="H277" s="25" t="s">
        <v>61</v>
      </c>
      <c r="I277" s="25" t="s">
        <v>62</v>
      </c>
      <c r="J277" s="25" t="s">
        <v>63</v>
      </c>
      <c r="K277" s="25" t="s">
        <v>64</v>
      </c>
      <c r="L277" s="25" t="s">
        <v>65</v>
      </c>
      <c r="M277" s="25" t="s">
        <v>66</v>
      </c>
      <c r="N277" s="25" t="s">
        <v>67</v>
      </c>
      <c r="O277" s="26" t="s">
        <v>68</v>
      </c>
    </row>
    <row r="278" spans="1:15" x14ac:dyDescent="0.25">
      <c r="A278" s="52" t="s">
        <v>131</v>
      </c>
      <c r="B278" s="53"/>
      <c r="C278" s="53"/>
      <c r="D278" s="21">
        <f>E264</f>
        <v>63.26</v>
      </c>
      <c r="E278" s="21">
        <f>D278</f>
        <v>63.26</v>
      </c>
      <c r="F278" s="21">
        <f t="shared" ref="F278:O278" si="58">E278</f>
        <v>63.26</v>
      </c>
      <c r="G278" s="21">
        <f t="shared" si="58"/>
        <v>63.26</v>
      </c>
      <c r="H278" s="21">
        <f t="shared" si="58"/>
        <v>63.26</v>
      </c>
      <c r="I278" s="21">
        <f t="shared" si="58"/>
        <v>63.26</v>
      </c>
      <c r="J278" s="21">
        <f t="shared" si="58"/>
        <v>63.26</v>
      </c>
      <c r="K278" s="21">
        <f t="shared" si="58"/>
        <v>63.26</v>
      </c>
      <c r="L278" s="21">
        <f t="shared" si="58"/>
        <v>63.26</v>
      </c>
      <c r="M278" s="21">
        <f t="shared" si="58"/>
        <v>63.26</v>
      </c>
      <c r="N278" s="21">
        <f t="shared" si="58"/>
        <v>63.26</v>
      </c>
      <c r="O278" s="22">
        <f t="shared" si="58"/>
        <v>63.26</v>
      </c>
    </row>
    <row r="279" spans="1:15" x14ac:dyDescent="0.25">
      <c r="A279" s="52" t="s">
        <v>129</v>
      </c>
      <c r="B279" s="53"/>
      <c r="C279" s="53"/>
      <c r="D279" s="21">
        <f>E265</f>
        <v>23.211698947368422</v>
      </c>
      <c r="E279" s="21">
        <f t="shared" ref="E279:O279" si="59">D279</f>
        <v>23.211698947368422</v>
      </c>
      <c r="F279" s="21">
        <f t="shared" si="59"/>
        <v>23.211698947368422</v>
      </c>
      <c r="G279" s="21">
        <f t="shared" si="59"/>
        <v>23.211698947368422</v>
      </c>
      <c r="H279" s="21">
        <f t="shared" si="59"/>
        <v>23.211698947368422</v>
      </c>
      <c r="I279" s="21">
        <f t="shared" si="59"/>
        <v>23.211698947368422</v>
      </c>
      <c r="J279" s="21">
        <f t="shared" si="59"/>
        <v>23.211698947368422</v>
      </c>
      <c r="K279" s="21">
        <f t="shared" si="59"/>
        <v>23.211698947368422</v>
      </c>
      <c r="L279" s="21">
        <f t="shared" si="59"/>
        <v>23.211698947368422</v>
      </c>
      <c r="M279" s="21">
        <f t="shared" si="59"/>
        <v>23.211698947368422</v>
      </c>
      <c r="N279" s="21">
        <f t="shared" si="59"/>
        <v>23.211698947368422</v>
      </c>
      <c r="O279" s="22">
        <f t="shared" si="59"/>
        <v>23.211698947368422</v>
      </c>
    </row>
    <row r="280" spans="1:15" x14ac:dyDescent="0.25">
      <c r="A280" s="52" t="s">
        <v>130</v>
      </c>
      <c r="B280" s="53"/>
      <c r="C280" s="53"/>
      <c r="D280" s="41">
        <f>E266</f>
        <v>10</v>
      </c>
      <c r="E280" s="41">
        <f t="shared" ref="E280:O280" si="60">D280</f>
        <v>10</v>
      </c>
      <c r="F280" s="41">
        <f t="shared" si="60"/>
        <v>10</v>
      </c>
      <c r="G280" s="41">
        <f t="shared" si="60"/>
        <v>10</v>
      </c>
      <c r="H280" s="41">
        <f t="shared" si="60"/>
        <v>10</v>
      </c>
      <c r="I280" s="41">
        <f t="shared" si="60"/>
        <v>10</v>
      </c>
      <c r="J280" s="41">
        <f t="shared" si="60"/>
        <v>10</v>
      </c>
      <c r="K280" s="41">
        <f t="shared" si="60"/>
        <v>10</v>
      </c>
      <c r="L280" s="41">
        <f t="shared" si="60"/>
        <v>10</v>
      </c>
      <c r="M280" s="41">
        <f t="shared" si="60"/>
        <v>10</v>
      </c>
      <c r="N280" s="41">
        <f t="shared" si="60"/>
        <v>10</v>
      </c>
      <c r="O280" s="42">
        <f t="shared" si="60"/>
        <v>10</v>
      </c>
    </row>
    <row r="281" spans="1:15" x14ac:dyDescent="0.25">
      <c r="A281" s="52" t="str">
        <f>A267</f>
        <v>Прочие расходы</v>
      </c>
      <c r="B281" s="53"/>
      <c r="C281" s="53"/>
      <c r="D281" s="43">
        <f>D278*0.05</f>
        <v>3.1630000000000003</v>
      </c>
      <c r="E281" s="41">
        <f t="shared" ref="E281:O281" si="61">E278*0.05</f>
        <v>3.1630000000000003</v>
      </c>
      <c r="F281" s="43">
        <f t="shared" si="61"/>
        <v>3.1630000000000003</v>
      </c>
      <c r="G281" s="43">
        <f t="shared" si="61"/>
        <v>3.1630000000000003</v>
      </c>
      <c r="H281" s="43">
        <f t="shared" si="61"/>
        <v>3.1630000000000003</v>
      </c>
      <c r="I281" s="43">
        <f t="shared" si="61"/>
        <v>3.1630000000000003</v>
      </c>
      <c r="J281" s="43">
        <f t="shared" si="61"/>
        <v>3.1630000000000003</v>
      </c>
      <c r="K281" s="43">
        <f t="shared" si="61"/>
        <v>3.1630000000000003</v>
      </c>
      <c r="L281" s="43">
        <f t="shared" si="61"/>
        <v>3.1630000000000003</v>
      </c>
      <c r="M281" s="43">
        <f t="shared" si="61"/>
        <v>3.1630000000000003</v>
      </c>
      <c r="N281" s="43">
        <f t="shared" si="61"/>
        <v>3.1630000000000003</v>
      </c>
      <c r="O281" s="44">
        <f t="shared" si="61"/>
        <v>3.1630000000000003</v>
      </c>
    </row>
    <row r="282" spans="1:15" ht="16.5" thickBot="1" x14ac:dyDescent="0.3">
      <c r="A282" s="182" t="s">
        <v>132</v>
      </c>
      <c r="B282" s="183"/>
      <c r="C282" s="183"/>
      <c r="D282" s="43">
        <f>D278*0.06</f>
        <v>3.7955999999999999</v>
      </c>
      <c r="E282" s="41">
        <f t="shared" ref="E282:O282" si="62">D282</f>
        <v>3.7955999999999999</v>
      </c>
      <c r="F282" s="43">
        <f t="shared" si="62"/>
        <v>3.7955999999999999</v>
      </c>
      <c r="G282" s="43">
        <f t="shared" si="62"/>
        <v>3.7955999999999999</v>
      </c>
      <c r="H282" s="43">
        <f t="shared" si="62"/>
        <v>3.7955999999999999</v>
      </c>
      <c r="I282" s="43">
        <f t="shared" si="62"/>
        <v>3.7955999999999999</v>
      </c>
      <c r="J282" s="43">
        <f t="shared" si="62"/>
        <v>3.7955999999999999</v>
      </c>
      <c r="K282" s="43">
        <f t="shared" si="62"/>
        <v>3.7955999999999999</v>
      </c>
      <c r="L282" s="43">
        <f t="shared" si="62"/>
        <v>3.7955999999999999</v>
      </c>
      <c r="M282" s="43">
        <f t="shared" si="62"/>
        <v>3.7955999999999999</v>
      </c>
      <c r="N282" s="43">
        <f t="shared" si="62"/>
        <v>3.7955999999999999</v>
      </c>
      <c r="O282" s="44">
        <f t="shared" si="62"/>
        <v>3.7955999999999999</v>
      </c>
    </row>
    <row r="283" spans="1:15" ht="16.5" thickBot="1" x14ac:dyDescent="0.3">
      <c r="A283" s="184" t="s">
        <v>133</v>
      </c>
      <c r="B283" s="185"/>
      <c r="C283" s="185"/>
      <c r="D283" s="29">
        <f>D278-D279-D280-D282-D281</f>
        <v>23.089701052631572</v>
      </c>
      <c r="E283" s="29">
        <f t="shared" ref="E283" si="63">E278-E279-E280-E282</f>
        <v>26.252701052631572</v>
      </c>
      <c r="F283" s="29">
        <f t="shared" ref="F283" si="64">F278-F279-F280-F282</f>
        <v>26.252701052631572</v>
      </c>
      <c r="G283" s="29">
        <f t="shared" ref="G283" si="65">G278-G279-G280-G282</f>
        <v>26.252701052631572</v>
      </c>
      <c r="H283" s="29">
        <f t="shared" ref="H283" si="66">H278-H279-H280-H282</f>
        <v>26.252701052631572</v>
      </c>
      <c r="I283" s="29">
        <f t="shared" ref="I283" si="67">I278-I279-I280-I282</f>
        <v>26.252701052631572</v>
      </c>
      <c r="J283" s="29">
        <f t="shared" ref="J283" si="68">J278-J279-J280-J282</f>
        <v>26.252701052631572</v>
      </c>
      <c r="K283" s="29">
        <f t="shared" ref="K283" si="69">K278-K279-K280-K282</f>
        <v>26.252701052631572</v>
      </c>
      <c r="L283" s="29">
        <f t="shared" ref="L283" si="70">L278-L279-L280-L282</f>
        <v>26.252701052631572</v>
      </c>
      <c r="M283" s="29">
        <f t="shared" ref="M283" si="71">M278-M279-M280-M282</f>
        <v>26.252701052631572</v>
      </c>
      <c r="N283" s="29">
        <f t="shared" ref="N283" si="72">N278-N279-N280-N282</f>
        <v>26.252701052631572</v>
      </c>
      <c r="O283" s="30">
        <f t="shared" ref="O283" si="73">O278-O279-O280-O282</f>
        <v>26.252701052631572</v>
      </c>
    </row>
    <row r="284" spans="1:15" x14ac:dyDescent="0.25">
      <c r="A284" s="174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6"/>
    </row>
    <row r="285" spans="1:15" x14ac:dyDescent="0.25">
      <c r="A285" s="52" t="s">
        <v>134</v>
      </c>
      <c r="B285" s="53"/>
      <c r="C285" s="53"/>
      <c r="D285" s="21">
        <f>D283</f>
        <v>23.089701052631572</v>
      </c>
      <c r="E285" s="21">
        <f t="shared" ref="E285:O285" si="74">E283</f>
        <v>26.252701052631572</v>
      </c>
      <c r="F285" s="21">
        <f t="shared" si="74"/>
        <v>26.252701052631572</v>
      </c>
      <c r="G285" s="21">
        <f t="shared" si="74"/>
        <v>26.252701052631572</v>
      </c>
      <c r="H285" s="21">
        <f t="shared" si="74"/>
        <v>26.252701052631572</v>
      </c>
      <c r="I285" s="21">
        <f t="shared" si="74"/>
        <v>26.252701052631572</v>
      </c>
      <c r="J285" s="21">
        <f t="shared" si="74"/>
        <v>26.252701052631572</v>
      </c>
      <c r="K285" s="21">
        <f t="shared" si="74"/>
        <v>26.252701052631572</v>
      </c>
      <c r="L285" s="21">
        <f t="shared" si="74"/>
        <v>26.252701052631572</v>
      </c>
      <c r="M285" s="21">
        <f t="shared" si="74"/>
        <v>26.252701052631572</v>
      </c>
      <c r="N285" s="21">
        <f t="shared" si="74"/>
        <v>26.252701052631572</v>
      </c>
      <c r="O285" s="22">
        <f t="shared" si="74"/>
        <v>26.252701052631572</v>
      </c>
    </row>
    <row r="286" spans="1:15" ht="16.5" thickBot="1" x14ac:dyDescent="0.3">
      <c r="A286" s="182" t="s">
        <v>135</v>
      </c>
      <c r="B286" s="183"/>
      <c r="C286" s="183"/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8">
        <v>0</v>
      </c>
    </row>
    <row r="287" spans="1:15" ht="15.75" customHeight="1" x14ac:dyDescent="0.25">
      <c r="A287" s="186" t="s">
        <v>136</v>
      </c>
      <c r="B287" s="187"/>
      <c r="C287" s="187"/>
      <c r="D287" s="31">
        <f>D285+D286</f>
        <v>23.089701052631572</v>
      </c>
      <c r="E287" s="31">
        <f t="shared" ref="E287" si="75">E285+E286</f>
        <v>26.252701052631572</v>
      </c>
      <c r="F287" s="31">
        <f t="shared" ref="F287" si="76">F285+F286</f>
        <v>26.252701052631572</v>
      </c>
      <c r="G287" s="31">
        <f t="shared" ref="G287" si="77">G285+G286</f>
        <v>26.252701052631572</v>
      </c>
      <c r="H287" s="31">
        <f t="shared" ref="H287" si="78">H285+H286</f>
        <v>26.252701052631572</v>
      </c>
      <c r="I287" s="31">
        <f t="shared" ref="I287" si="79">I285+I286</f>
        <v>26.252701052631572</v>
      </c>
      <c r="J287" s="31">
        <f t="shared" ref="J287" si="80">J285+J286</f>
        <v>26.252701052631572</v>
      </c>
      <c r="K287" s="31">
        <f t="shared" ref="K287" si="81">K285+K286</f>
        <v>26.252701052631572</v>
      </c>
      <c r="L287" s="31">
        <f t="shared" ref="L287" si="82">L285+L286</f>
        <v>26.252701052631572</v>
      </c>
      <c r="M287" s="31">
        <f t="shared" ref="M287" si="83">M285+M286</f>
        <v>26.252701052631572</v>
      </c>
      <c r="N287" s="31">
        <f t="shared" ref="N287" si="84">N285+N286</f>
        <v>26.252701052631572</v>
      </c>
      <c r="O287" s="32">
        <f t="shared" ref="O287" si="85">O285+O286</f>
        <v>26.252701052631572</v>
      </c>
    </row>
    <row r="288" spans="1:15" ht="16.5" thickBot="1" x14ac:dyDescent="0.3">
      <c r="A288" s="170" t="s">
        <v>137</v>
      </c>
      <c r="B288" s="171"/>
      <c r="C288" s="171"/>
      <c r="D288" s="23">
        <f>O274+D287</f>
        <v>216.02882526315767</v>
      </c>
      <c r="E288" s="23">
        <f>D288+E287</f>
        <v>242.28152631578925</v>
      </c>
      <c r="F288" s="23">
        <f t="shared" ref="F288" si="86">E288+F287</f>
        <v>268.53422736842083</v>
      </c>
      <c r="G288" s="23">
        <f t="shared" ref="G288" si="87">F288+G287</f>
        <v>294.78692842105238</v>
      </c>
      <c r="H288" s="23">
        <f t="shared" ref="H288" si="88">G288+H287</f>
        <v>321.03962947368393</v>
      </c>
      <c r="I288" s="23">
        <f t="shared" ref="I288" si="89">H288+I287</f>
        <v>347.29233052631548</v>
      </c>
      <c r="J288" s="23">
        <f t="shared" ref="J288" si="90">I288+J287</f>
        <v>373.54503157894703</v>
      </c>
      <c r="K288" s="23">
        <f t="shared" ref="K288" si="91">J288+K287</f>
        <v>399.79773263157858</v>
      </c>
      <c r="L288" s="23">
        <f t="shared" ref="L288" si="92">K288+L287</f>
        <v>426.05043368421013</v>
      </c>
      <c r="M288" s="23">
        <f t="shared" ref="M288" si="93">L288+M287</f>
        <v>452.30313473684168</v>
      </c>
      <c r="N288" s="23">
        <f t="shared" ref="N288" si="94">M288+N287</f>
        <v>478.55583578947324</v>
      </c>
      <c r="O288" s="24">
        <f t="shared" ref="O288" si="95">N288+O287</f>
        <v>504.80853684210479</v>
      </c>
    </row>
    <row r="289" spans="1:15" ht="16.5" thickBot="1" x14ac:dyDescent="0.3">
      <c r="A289" s="6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8"/>
    </row>
    <row r="290" spans="1:15" ht="15.75" customHeight="1" x14ac:dyDescent="0.25">
      <c r="A290" s="87" t="s">
        <v>27</v>
      </c>
      <c r="B290" s="89"/>
      <c r="C290" s="89"/>
      <c r="D290" s="89"/>
      <c r="E290" s="88"/>
      <c r="F290" s="88"/>
      <c r="G290" s="88"/>
      <c r="H290" s="7"/>
      <c r="I290" s="105">
        <f>COUNTIF(D260:AM260,"&lt;0")</f>
        <v>15</v>
      </c>
      <c r="J290" s="106"/>
      <c r="K290" s="106"/>
      <c r="L290" s="106"/>
      <c r="M290" s="107"/>
      <c r="N290" s="107"/>
      <c r="O290" s="108"/>
    </row>
    <row r="291" spans="1:15" ht="16.5" thickBot="1" x14ac:dyDescent="0.3">
      <c r="A291" s="97"/>
      <c r="B291" s="88"/>
      <c r="C291" s="88"/>
      <c r="D291" s="88"/>
      <c r="E291" s="88"/>
      <c r="F291" s="88"/>
      <c r="G291" s="88"/>
      <c r="H291" s="7"/>
      <c r="I291" s="109"/>
      <c r="J291" s="110"/>
      <c r="K291" s="110"/>
      <c r="L291" s="110"/>
      <c r="M291" s="110"/>
      <c r="N291" s="110"/>
      <c r="O291" s="111"/>
    </row>
    <row r="292" spans="1:15" ht="16.5" thickBot="1" x14ac:dyDescent="0.3">
      <c r="A292" s="6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8"/>
    </row>
    <row r="293" spans="1:15" x14ac:dyDescent="0.25">
      <c r="A293" s="87" t="s">
        <v>140</v>
      </c>
      <c r="B293" s="89"/>
      <c r="C293" s="89"/>
      <c r="D293" s="89"/>
      <c r="E293" s="88"/>
      <c r="F293" s="88"/>
      <c r="G293" s="88"/>
      <c r="H293" s="7"/>
      <c r="I293" s="112">
        <f>IRR(D259:AM259)*12</f>
        <v>0.72824787420536108</v>
      </c>
      <c r="J293" s="190"/>
      <c r="K293" s="190"/>
      <c r="L293" s="190"/>
      <c r="M293" s="191"/>
      <c r="N293" s="191"/>
      <c r="O293" s="192"/>
    </row>
    <row r="294" spans="1:15" ht="16.5" thickBot="1" x14ac:dyDescent="0.3">
      <c r="A294" s="188"/>
      <c r="B294" s="189"/>
      <c r="C294" s="189"/>
      <c r="D294" s="189"/>
      <c r="E294" s="189"/>
      <c r="F294" s="189"/>
      <c r="G294" s="189"/>
      <c r="H294" s="10"/>
      <c r="I294" s="193"/>
      <c r="J294" s="194"/>
      <c r="K294" s="194"/>
      <c r="L294" s="194"/>
      <c r="M294" s="194"/>
      <c r="N294" s="194"/>
      <c r="O294" s="195"/>
    </row>
  </sheetData>
  <sheetProtection algorithmName="SHA-512" hashValue="+JEZllevBD4BssiBP5WkhF2pR16tBIltULUF5/6oa959HGd8Zw17v3oUzEz1GPokyDAMHAxqOHCCKS9ruEkLYw==" saltValue="KnCynYcJOrAscu5Z+8jbLw==" spinCount="100000" sheet="1" objects="1" scenarios="1"/>
  <mergeCells count="295">
    <mergeCell ref="A293:G294"/>
    <mergeCell ref="I293:O294"/>
    <mergeCell ref="A290:G291"/>
    <mergeCell ref="I290:O291"/>
    <mergeCell ref="A276:O276"/>
    <mergeCell ref="A277:C277"/>
    <mergeCell ref="A278:C278"/>
    <mergeCell ref="A279:C279"/>
    <mergeCell ref="A280:C280"/>
    <mergeCell ref="A282:C282"/>
    <mergeCell ref="A283:C283"/>
    <mergeCell ref="A284:O284"/>
    <mergeCell ref="A285:C285"/>
    <mergeCell ref="A286:C286"/>
    <mergeCell ref="A287:C287"/>
    <mergeCell ref="A288:C288"/>
    <mergeCell ref="A268:C268"/>
    <mergeCell ref="A269:C269"/>
    <mergeCell ref="A270:O270"/>
    <mergeCell ref="A271:C271"/>
    <mergeCell ref="A272:C272"/>
    <mergeCell ref="A273:C273"/>
    <mergeCell ref="A274:C274"/>
    <mergeCell ref="A258:C258"/>
    <mergeCell ref="A259:C259"/>
    <mergeCell ref="A256:O256"/>
    <mergeCell ref="A260:C260"/>
    <mergeCell ref="A262:O262"/>
    <mergeCell ref="A263:C263"/>
    <mergeCell ref="A264:C264"/>
    <mergeCell ref="A265:C265"/>
    <mergeCell ref="A266:C266"/>
    <mergeCell ref="A248:O248"/>
    <mergeCell ref="A249:C249"/>
    <mergeCell ref="A250:C250"/>
    <mergeCell ref="A251:C251"/>
    <mergeCell ref="A252:C252"/>
    <mergeCell ref="A254:C254"/>
    <mergeCell ref="A255:C255"/>
    <mergeCell ref="A257:C257"/>
    <mergeCell ref="A246:C246"/>
    <mergeCell ref="A247:O247"/>
    <mergeCell ref="A240:C240"/>
    <mergeCell ref="A241:C241"/>
    <mergeCell ref="A242:C242"/>
    <mergeCell ref="A243:C243"/>
    <mergeCell ref="A244:C244"/>
    <mergeCell ref="A245:C245"/>
    <mergeCell ref="L233:M233"/>
    <mergeCell ref="N233:O233"/>
    <mergeCell ref="L234:M234"/>
    <mergeCell ref="N234:O234"/>
    <mergeCell ref="L235:M235"/>
    <mergeCell ref="N235:O235"/>
    <mergeCell ref="A237:C237"/>
    <mergeCell ref="A238:C238"/>
    <mergeCell ref="A239:C239"/>
    <mergeCell ref="H233:I233"/>
    <mergeCell ref="J233:K233"/>
    <mergeCell ref="H234:I234"/>
    <mergeCell ref="J234:K234"/>
    <mergeCell ref="H235:I235"/>
    <mergeCell ref="J235:K235"/>
    <mergeCell ref="A236:O236"/>
    <mergeCell ref="L231:M231"/>
    <mergeCell ref="N231:O231"/>
    <mergeCell ref="L232:M232"/>
    <mergeCell ref="N232:O232"/>
    <mergeCell ref="J230:K230"/>
    <mergeCell ref="H231:I231"/>
    <mergeCell ref="J231:K231"/>
    <mergeCell ref="H232:I232"/>
    <mergeCell ref="J232:K232"/>
    <mergeCell ref="H230:I230"/>
    <mergeCell ref="L230:M230"/>
    <mergeCell ref="N230:O230"/>
    <mergeCell ref="N228:O228"/>
    <mergeCell ref="L229:M229"/>
    <mergeCell ref="N229:O229"/>
    <mergeCell ref="A227:E227"/>
    <mergeCell ref="A228:E228"/>
    <mergeCell ref="A229:E229"/>
    <mergeCell ref="F227:G227"/>
    <mergeCell ref="F228:G228"/>
    <mergeCell ref="F229:G229"/>
    <mergeCell ref="H227:I227"/>
    <mergeCell ref="J227:K227"/>
    <mergeCell ref="H228:I228"/>
    <mergeCell ref="J228:K228"/>
    <mergeCell ref="H229:I229"/>
    <mergeCell ref="J229:K229"/>
    <mergeCell ref="A233:E233"/>
    <mergeCell ref="A234:E234"/>
    <mergeCell ref="A235:E235"/>
    <mergeCell ref="F233:G233"/>
    <mergeCell ref="F234:G234"/>
    <mergeCell ref="F235:G235"/>
    <mergeCell ref="F223:G223"/>
    <mergeCell ref="H223:I223"/>
    <mergeCell ref="J223:O223"/>
    <mergeCell ref="A224:E224"/>
    <mergeCell ref="F224:G224"/>
    <mergeCell ref="H224:I224"/>
    <mergeCell ref="J224:O224"/>
    <mergeCell ref="A225:O225"/>
    <mergeCell ref="A226:O226"/>
    <mergeCell ref="A230:E230"/>
    <mergeCell ref="A231:E231"/>
    <mergeCell ref="A232:E232"/>
    <mergeCell ref="F230:G230"/>
    <mergeCell ref="F231:G231"/>
    <mergeCell ref="F232:G232"/>
    <mergeCell ref="L227:M227"/>
    <mergeCell ref="N227:O227"/>
    <mergeCell ref="L228:M228"/>
    <mergeCell ref="A222:E222"/>
    <mergeCell ref="F222:G222"/>
    <mergeCell ref="H222:I222"/>
    <mergeCell ref="J222:O222"/>
    <mergeCell ref="A223:E223"/>
    <mergeCell ref="A218:E218"/>
    <mergeCell ref="F218:G218"/>
    <mergeCell ref="H218:I218"/>
    <mergeCell ref="J218:O218"/>
    <mergeCell ref="A219:E219"/>
    <mergeCell ref="F219:G219"/>
    <mergeCell ref="H219:I219"/>
    <mergeCell ref="J219:O219"/>
    <mergeCell ref="A220:E220"/>
    <mergeCell ref="F220:G220"/>
    <mergeCell ref="H220:I220"/>
    <mergeCell ref="J220:O220"/>
    <mergeCell ref="H209:I209"/>
    <mergeCell ref="J209:K209"/>
    <mergeCell ref="A205:E205"/>
    <mergeCell ref="A206:E206"/>
    <mergeCell ref="A208:E208"/>
    <mergeCell ref="A207:E207"/>
    <mergeCell ref="A221:E221"/>
    <mergeCell ref="F221:G221"/>
    <mergeCell ref="H221:I221"/>
    <mergeCell ref="J221:O221"/>
    <mergeCell ref="A204:E204"/>
    <mergeCell ref="F204:G204"/>
    <mergeCell ref="H204:I204"/>
    <mergeCell ref="J204:K204"/>
    <mergeCell ref="L204:O204"/>
    <mergeCell ref="H206:I206"/>
    <mergeCell ref="J206:K206"/>
    <mergeCell ref="H207:I207"/>
    <mergeCell ref="J207:K207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12:O148"/>
    <mergeCell ref="A149:O149"/>
    <mergeCell ref="A150:O159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L165:M165"/>
    <mergeCell ref="N165:O165"/>
    <mergeCell ref="L166:M166"/>
    <mergeCell ref="N166:O166"/>
    <mergeCell ref="L163:M163"/>
    <mergeCell ref="N163:O163"/>
    <mergeCell ref="L164:M164"/>
    <mergeCell ref="N164:O164"/>
    <mergeCell ref="L161:M161"/>
    <mergeCell ref="N161:O161"/>
    <mergeCell ref="L162:M162"/>
    <mergeCell ref="N162:O162"/>
    <mergeCell ref="A171:O176"/>
    <mergeCell ref="L169:M169"/>
    <mergeCell ref="N169:O169"/>
    <mergeCell ref="A170:E170"/>
    <mergeCell ref="F170:G170"/>
    <mergeCell ref="H170:I170"/>
    <mergeCell ref="L167:M167"/>
    <mergeCell ref="N167:O167"/>
    <mergeCell ref="L168:M168"/>
    <mergeCell ref="N168:O168"/>
    <mergeCell ref="A161:K161"/>
    <mergeCell ref="A162:K162"/>
    <mergeCell ref="A163:K163"/>
    <mergeCell ref="A164:K164"/>
    <mergeCell ref="A165:K165"/>
    <mergeCell ref="A166:K166"/>
    <mergeCell ref="A168:K168"/>
    <mergeCell ref="A169:K169"/>
    <mergeCell ref="A167:K167"/>
    <mergeCell ref="A183:C183"/>
    <mergeCell ref="A184:C184"/>
    <mergeCell ref="A185:C185"/>
    <mergeCell ref="A186:C186"/>
    <mergeCell ref="A187:C187"/>
    <mergeCell ref="A178:C178"/>
    <mergeCell ref="A179:C179"/>
    <mergeCell ref="A180:C180"/>
    <mergeCell ref="A181:C181"/>
    <mergeCell ref="A182:C182"/>
    <mergeCell ref="A188:C188"/>
    <mergeCell ref="A189:C189"/>
    <mergeCell ref="A190:C190"/>
    <mergeCell ref="A191:O191"/>
    <mergeCell ref="A192:O201"/>
    <mergeCell ref="A202:E202"/>
    <mergeCell ref="A203:E203"/>
    <mergeCell ref="F202:G202"/>
    <mergeCell ref="F203:G203"/>
    <mergeCell ref="H202:I202"/>
    <mergeCell ref="J202:K202"/>
    <mergeCell ref="H203:I203"/>
    <mergeCell ref="J203:K203"/>
    <mergeCell ref="L202:O202"/>
    <mergeCell ref="L203:O203"/>
    <mergeCell ref="A211:O217"/>
    <mergeCell ref="A253:C253"/>
    <mergeCell ref="A267:C267"/>
    <mergeCell ref="A281:C281"/>
    <mergeCell ref="F205:G205"/>
    <mergeCell ref="F206:G206"/>
    <mergeCell ref="F207:G207"/>
    <mergeCell ref="F208:G208"/>
    <mergeCell ref="H205:I205"/>
    <mergeCell ref="J205:K205"/>
    <mergeCell ref="A209:E209"/>
    <mergeCell ref="F209:G209"/>
    <mergeCell ref="F210:G210"/>
    <mergeCell ref="H210:I210"/>
    <mergeCell ref="J210:K210"/>
    <mergeCell ref="L205:O205"/>
    <mergeCell ref="L206:O206"/>
    <mergeCell ref="L207:O207"/>
    <mergeCell ref="L208:O208"/>
    <mergeCell ref="L209:O209"/>
    <mergeCell ref="L210:O210"/>
    <mergeCell ref="A210:E210"/>
    <mergeCell ref="H208:I208"/>
    <mergeCell ref="J208:K208"/>
  </mergeCells>
  <dataValidations count="2">
    <dataValidation type="list" allowBlank="1" showInputMessage="1" showErrorMessage="1" sqref="I59:O60">
      <formula1>налог\</formula1>
    </dataValidation>
    <dataValidation type="list" allowBlank="1" showInputMessage="1" showErrorMessage="1" sqref="I65:O66">
      <formula1>бизнес</formula1>
    </dataValidation>
  </dataValidations>
  <hyperlinks>
    <hyperlink ref="L203" r:id="rId1"/>
    <hyperlink ref="L204" r:id="rId2"/>
    <hyperlink ref="L205" r:id="rId3"/>
    <hyperlink ref="L206" r:id="rId4"/>
    <hyperlink ref="L207" r:id="rId5"/>
    <hyperlink ref="L208" r:id="rId6"/>
    <hyperlink ref="L209" r:id="rId7"/>
  </hyperlink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32</v>
      </c>
      <c r="B1" t="s">
        <v>37</v>
      </c>
    </row>
    <row r="2" spans="1:2" x14ac:dyDescent="0.25">
      <c r="A2" t="s">
        <v>33</v>
      </c>
      <c r="B2" t="s">
        <v>38</v>
      </c>
    </row>
    <row r="3" spans="1:2" x14ac:dyDescent="0.25">
      <c r="A3" t="s">
        <v>34</v>
      </c>
      <c r="B3" t="s">
        <v>39</v>
      </c>
    </row>
    <row r="4" spans="1:2" x14ac:dyDescent="0.25">
      <c r="A4" t="s">
        <v>35</v>
      </c>
    </row>
    <row r="5" spans="1:2" x14ac:dyDescent="0.25">
      <c r="A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Аверин Вадим Маркович</cp:lastModifiedBy>
  <cp:lastPrinted>2025-09-30T07:52:25Z</cp:lastPrinted>
  <dcterms:created xsi:type="dcterms:W3CDTF">2025-09-29T12:14:58Z</dcterms:created>
  <dcterms:modified xsi:type="dcterms:W3CDTF">2025-09-30T17:45:34Z</dcterms:modified>
</cp:coreProperties>
</file>