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verin.v.m\Desktop\"/>
    </mc:Choice>
  </mc:AlternateContent>
  <workbookProtection workbookAlgorithmName="SHA-512" workbookHashValue="/JLfFMqcYpDKBMzWD4gof1E51URdNOHDFRz4sbitkerpoeuJXPK59lvktZslFyDFs5x/UW0/aJNDcMg/1RhOgw==" workbookSaltValue="QWpAbUL2ESSVxS2gEAyx7w==" workbookSpinCount="100000" lockStructure="1"/>
  <bookViews>
    <workbookView xWindow="0" yWindow="0" windowWidth="28800" windowHeight="11400"/>
  </bookViews>
  <sheets>
    <sheet name="Лист1" sheetId="1" r:id="rId1"/>
    <sheet name="Лист2" sheetId="2" state="hidden" r:id="rId2"/>
  </sheets>
  <definedNames>
    <definedName name="бизнес">Лист2!$B$1:$B$3</definedName>
    <definedName name="налог\">Лист2!$A$1:$A$5</definedName>
    <definedName name="_xlnm.Print_Area" localSheetId="0">Лист1!$A$1:$O$263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7" i="1" l="1"/>
  <c r="A248" i="1"/>
  <c r="A247" i="1"/>
  <c r="A234" i="1"/>
  <c r="A233" i="1"/>
  <c r="N208" i="1"/>
  <c r="N209" i="1"/>
  <c r="N207" i="1"/>
  <c r="E165" i="1" l="1"/>
  <c r="E167" i="1" s="1"/>
  <c r="F165" i="1"/>
  <c r="F167" i="1" s="1"/>
  <c r="G165" i="1"/>
  <c r="G167" i="1" s="1"/>
  <c r="H165" i="1"/>
  <c r="H167" i="1" s="1"/>
  <c r="I165" i="1"/>
  <c r="I167" i="1" s="1"/>
  <c r="J165" i="1"/>
  <c r="J167" i="1" s="1"/>
  <c r="K165" i="1"/>
  <c r="K167" i="1" s="1"/>
  <c r="L165" i="1"/>
  <c r="L167" i="1" s="1"/>
  <c r="M165" i="1"/>
  <c r="M167" i="1" s="1"/>
  <c r="N165" i="1"/>
  <c r="N167" i="1" s="1"/>
  <c r="O165" i="1"/>
  <c r="O167" i="1" s="1"/>
  <c r="D165" i="1"/>
  <c r="A236" i="1" l="1"/>
  <c r="A250" i="1" s="1"/>
  <c r="D222" i="1"/>
  <c r="A9" i="1" l="1"/>
  <c r="D235" i="1"/>
  <c r="E235" i="1" s="1"/>
  <c r="D249" i="1" s="1"/>
  <c r="E249" i="1" s="1"/>
  <c r="F249" i="1" s="1"/>
  <c r="G249" i="1" s="1"/>
  <c r="H249" i="1" s="1"/>
  <c r="I249" i="1" s="1"/>
  <c r="J249" i="1" s="1"/>
  <c r="K249" i="1" s="1"/>
  <c r="L249" i="1" s="1"/>
  <c r="M249" i="1" s="1"/>
  <c r="N249" i="1" s="1"/>
  <c r="O249" i="1" s="1"/>
  <c r="A213" i="1"/>
  <c r="A214" i="1"/>
  <c r="A212" i="1"/>
  <c r="A208" i="1"/>
  <c r="A209" i="1"/>
  <c r="A207" i="1"/>
  <c r="J189" i="1" l="1"/>
  <c r="F235" i="1"/>
  <c r="G235" i="1" s="1"/>
  <c r="H235" i="1" s="1"/>
  <c r="I235" i="1" s="1"/>
  <c r="J235" i="1" s="1"/>
  <c r="K235" i="1" s="1"/>
  <c r="L235" i="1" s="1"/>
  <c r="M235" i="1" s="1"/>
  <c r="N235" i="1" s="1"/>
  <c r="O235" i="1" s="1"/>
  <c r="D170" i="1"/>
  <c r="A170" i="1"/>
  <c r="A168" i="1"/>
  <c r="A169" i="1"/>
  <c r="D214" i="1" l="1"/>
  <c r="D169" i="1"/>
  <c r="D213" i="1" s="1"/>
  <c r="E169" i="1"/>
  <c r="E213" i="1" s="1"/>
  <c r="E170" i="1"/>
  <c r="E214" i="1" s="1"/>
  <c r="L169" i="1"/>
  <c r="L213" i="1" s="1"/>
  <c r="K169" i="1"/>
  <c r="K213" i="1" s="1"/>
  <c r="J169" i="1"/>
  <c r="J213" i="1" s="1"/>
  <c r="J170" i="1"/>
  <c r="J214" i="1" s="1"/>
  <c r="G170" i="1"/>
  <c r="G214" i="1" s="1"/>
  <c r="G169" i="1"/>
  <c r="G213" i="1" s="1"/>
  <c r="O170" i="1"/>
  <c r="O214" i="1" s="1"/>
  <c r="O169" i="1"/>
  <c r="O213" i="1" s="1"/>
  <c r="N169" i="1"/>
  <c r="N213" i="1" s="1"/>
  <c r="N170" i="1"/>
  <c r="N214" i="1" s="1"/>
  <c r="M169" i="1"/>
  <c r="M213" i="1" s="1"/>
  <c r="M170" i="1"/>
  <c r="M214" i="1" s="1"/>
  <c r="I169" i="1"/>
  <c r="I213" i="1" s="1"/>
  <c r="I170" i="1"/>
  <c r="I214" i="1" s="1"/>
  <c r="H170" i="1"/>
  <c r="H214" i="1" s="1"/>
  <c r="H169" i="1"/>
  <c r="H213" i="1" s="1"/>
  <c r="L170" i="1"/>
  <c r="L214" i="1" s="1"/>
  <c r="K170" i="1"/>
  <c r="K214" i="1" s="1"/>
  <c r="F169" i="1"/>
  <c r="F213" i="1" s="1"/>
  <c r="F170" i="1"/>
  <c r="F214" i="1" s="1"/>
  <c r="F168" i="1" l="1"/>
  <c r="N168" i="1"/>
  <c r="K168" i="1"/>
  <c r="H168" i="1"/>
  <c r="G168" i="1"/>
  <c r="M168" i="1"/>
  <c r="E168" i="1"/>
  <c r="O168" i="1"/>
  <c r="L168" i="1"/>
  <c r="I168" i="1"/>
  <c r="J168" i="1"/>
  <c r="D168" i="1"/>
  <c r="D171" i="1" l="1"/>
  <c r="D219" i="1" s="1"/>
  <c r="D212" i="1"/>
  <c r="D215" i="1" s="1"/>
  <c r="D220" i="1" s="1"/>
  <c r="K171" i="1"/>
  <c r="K219" i="1" s="1"/>
  <c r="K212" i="1"/>
  <c r="K215" i="1" s="1"/>
  <c r="K220" i="1" s="1"/>
  <c r="F171" i="1"/>
  <c r="F219" i="1" s="1"/>
  <c r="F212" i="1"/>
  <c r="F215" i="1" s="1"/>
  <c r="F220" i="1" s="1"/>
  <c r="H171" i="1"/>
  <c r="H219" i="1" s="1"/>
  <c r="H212" i="1"/>
  <c r="H215" i="1" s="1"/>
  <c r="H220" i="1" s="1"/>
  <c r="N171" i="1"/>
  <c r="N219" i="1" s="1"/>
  <c r="N212" i="1"/>
  <c r="N215" i="1" s="1"/>
  <c r="N220" i="1" s="1"/>
  <c r="L171" i="1"/>
  <c r="L219" i="1" s="1"/>
  <c r="L212" i="1"/>
  <c r="L215" i="1" s="1"/>
  <c r="L220" i="1" s="1"/>
  <c r="O171" i="1"/>
  <c r="O219" i="1" s="1"/>
  <c r="O212" i="1"/>
  <c r="O215" i="1" s="1"/>
  <c r="O220" i="1" s="1"/>
  <c r="J171" i="1"/>
  <c r="J219" i="1" s="1"/>
  <c r="J212" i="1"/>
  <c r="J215" i="1" s="1"/>
  <c r="J220" i="1" s="1"/>
  <c r="I171" i="1"/>
  <c r="I219" i="1" s="1"/>
  <c r="I212" i="1"/>
  <c r="I215" i="1" s="1"/>
  <c r="I220" i="1" s="1"/>
  <c r="M171" i="1"/>
  <c r="M219" i="1" s="1"/>
  <c r="M212" i="1"/>
  <c r="M215" i="1" s="1"/>
  <c r="M220" i="1" s="1"/>
  <c r="G171" i="1"/>
  <c r="G219" i="1" s="1"/>
  <c r="G212" i="1"/>
  <c r="G215" i="1" s="1"/>
  <c r="G220" i="1" s="1"/>
  <c r="E171" i="1"/>
  <c r="E219" i="1" s="1"/>
  <c r="E212" i="1"/>
  <c r="E215" i="1" s="1"/>
  <c r="E220" i="1" s="1"/>
  <c r="O223" i="1" l="1"/>
  <c r="J223" i="1"/>
  <c r="L223" i="1"/>
  <c r="N223" i="1"/>
  <c r="H223" i="1"/>
  <c r="G223" i="1"/>
  <c r="F223" i="1"/>
  <c r="M223" i="1"/>
  <c r="K223" i="1"/>
  <c r="K224" i="1"/>
  <c r="K226" i="1" s="1"/>
  <c r="K228" i="1" s="1"/>
  <c r="I223" i="1"/>
  <c r="E223" i="1"/>
  <c r="E224" i="1" s="1"/>
  <c r="D233" i="1"/>
  <c r="D234" i="1"/>
  <c r="D223" i="1"/>
  <c r="D224" i="1" s="1"/>
  <c r="D226" i="1" s="1"/>
  <c r="D228" i="1" s="1"/>
  <c r="I224" i="1" l="1"/>
  <c r="I226" i="1" s="1"/>
  <c r="I228" i="1" s="1"/>
  <c r="G224" i="1"/>
  <c r="G226" i="1" s="1"/>
  <c r="G228" i="1" s="1"/>
  <c r="H224" i="1"/>
  <c r="H226" i="1" s="1"/>
  <c r="H228" i="1" s="1"/>
  <c r="N224" i="1"/>
  <c r="N226" i="1" s="1"/>
  <c r="N228" i="1" s="1"/>
  <c r="L224" i="1"/>
  <c r="L226" i="1" s="1"/>
  <c r="L228" i="1" s="1"/>
  <c r="M224" i="1"/>
  <c r="M226" i="1" s="1"/>
  <c r="M228" i="1" s="1"/>
  <c r="J224" i="1"/>
  <c r="J226" i="1" s="1"/>
  <c r="J228" i="1" s="1"/>
  <c r="F224" i="1"/>
  <c r="F226" i="1" s="1"/>
  <c r="F228" i="1" s="1"/>
  <c r="O224" i="1"/>
  <c r="O226" i="1" s="1"/>
  <c r="O228" i="1" s="1"/>
  <c r="E234" i="1"/>
  <c r="E226" i="1"/>
  <c r="E228" i="1" s="1"/>
  <c r="D248" i="1"/>
  <c r="E248" i="1" s="1"/>
  <c r="F248" i="1" s="1"/>
  <c r="G248" i="1" s="1"/>
  <c r="H248" i="1" s="1"/>
  <c r="I248" i="1" s="1"/>
  <c r="J248" i="1" s="1"/>
  <c r="K248" i="1" s="1"/>
  <c r="L248" i="1" s="1"/>
  <c r="M248" i="1" s="1"/>
  <c r="N248" i="1" s="1"/>
  <c r="O248" i="1" s="1"/>
  <c r="F234" i="1"/>
  <c r="D237" i="1"/>
  <c r="E237" i="1" s="1"/>
  <c r="F237" i="1" s="1"/>
  <c r="G237" i="1" s="1"/>
  <c r="H237" i="1" s="1"/>
  <c r="I237" i="1" s="1"/>
  <c r="J237" i="1" s="1"/>
  <c r="K237" i="1" s="1"/>
  <c r="L237" i="1" s="1"/>
  <c r="M237" i="1" s="1"/>
  <c r="N237" i="1" s="1"/>
  <c r="O237" i="1" s="1"/>
  <c r="E233" i="1"/>
  <c r="D229" i="1"/>
  <c r="I86" i="1" l="1"/>
  <c r="D238" i="1"/>
  <c r="D240" i="1" s="1"/>
  <c r="D242" i="1" s="1"/>
  <c r="P228" i="1" s="1"/>
  <c r="G234" i="1"/>
  <c r="E238" i="1"/>
  <c r="E240" i="1" s="1"/>
  <c r="E242" i="1" s="1"/>
  <c r="Q228" i="1" s="1"/>
  <c r="D247" i="1"/>
  <c r="F233" i="1"/>
  <c r="E229" i="1"/>
  <c r="F238" i="1" l="1"/>
  <c r="F240" i="1" s="1"/>
  <c r="F242" i="1" s="1"/>
  <c r="R228" i="1" s="1"/>
  <c r="H234" i="1"/>
  <c r="F229" i="1"/>
  <c r="G229" i="1" s="1"/>
  <c r="H229" i="1" s="1"/>
  <c r="I229" i="1" s="1"/>
  <c r="J229" i="1" s="1"/>
  <c r="K229" i="1" s="1"/>
  <c r="L229" i="1" s="1"/>
  <c r="M229" i="1" s="1"/>
  <c r="N229" i="1" s="1"/>
  <c r="O229" i="1" s="1"/>
  <c r="P229" i="1" s="1"/>
  <c r="G233" i="1"/>
  <c r="D251" i="1"/>
  <c r="E251" i="1" s="1"/>
  <c r="F251" i="1" s="1"/>
  <c r="G251" i="1" s="1"/>
  <c r="H251" i="1" s="1"/>
  <c r="I251" i="1" s="1"/>
  <c r="J251" i="1" s="1"/>
  <c r="K251" i="1" s="1"/>
  <c r="L251" i="1" s="1"/>
  <c r="M251" i="1" s="1"/>
  <c r="N251" i="1" s="1"/>
  <c r="O251" i="1" s="1"/>
  <c r="E247" i="1"/>
  <c r="G238" i="1" l="1"/>
  <c r="G240" i="1" s="1"/>
  <c r="G242" i="1" s="1"/>
  <c r="S228" i="1" s="1"/>
  <c r="D252" i="1"/>
  <c r="D254" i="1" s="1"/>
  <c r="D256" i="1" s="1"/>
  <c r="AB228" i="1" s="1"/>
  <c r="I234" i="1"/>
  <c r="I74" i="1"/>
  <c r="I77" i="1" s="1"/>
  <c r="D243" i="1"/>
  <c r="E243" i="1" s="1"/>
  <c r="F243" i="1" s="1"/>
  <c r="E252" i="1"/>
  <c r="E254" i="1" s="1"/>
  <c r="E256" i="1" s="1"/>
  <c r="F247" i="1"/>
  <c r="H233" i="1"/>
  <c r="Q229" i="1"/>
  <c r="R229" i="1" s="1"/>
  <c r="H238" i="1" l="1"/>
  <c r="H240" i="1" s="1"/>
  <c r="H242" i="1" s="1"/>
  <c r="T228" i="1" s="1"/>
  <c r="J234" i="1"/>
  <c r="S229" i="1"/>
  <c r="I233" i="1"/>
  <c r="F252" i="1"/>
  <c r="F254" i="1" s="1"/>
  <c r="F256" i="1" s="1"/>
  <c r="G247" i="1"/>
  <c r="AC228" i="1"/>
  <c r="G243" i="1"/>
  <c r="I238" i="1" l="1"/>
  <c r="I240" i="1" s="1"/>
  <c r="I242" i="1" s="1"/>
  <c r="U228" i="1" s="1"/>
  <c r="K234" i="1"/>
  <c r="T229" i="1"/>
  <c r="H243" i="1"/>
  <c r="AD228" i="1"/>
  <c r="G252" i="1"/>
  <c r="G254" i="1" s="1"/>
  <c r="G256" i="1" s="1"/>
  <c r="AE228" i="1" s="1"/>
  <c r="H247" i="1"/>
  <c r="J233" i="1"/>
  <c r="J238" i="1" l="1"/>
  <c r="J240" i="1" s="1"/>
  <c r="J242" i="1" s="1"/>
  <c r="V228" i="1" s="1"/>
  <c r="L234" i="1"/>
  <c r="U229" i="1"/>
  <c r="K233" i="1"/>
  <c r="I243" i="1"/>
  <c r="H252" i="1"/>
  <c r="H254" i="1" s="1"/>
  <c r="H256" i="1" s="1"/>
  <c r="I247" i="1"/>
  <c r="V229" i="1" l="1"/>
  <c r="K238" i="1"/>
  <c r="K240" i="1" s="1"/>
  <c r="K242" i="1" s="1"/>
  <c r="W228" i="1" s="1"/>
  <c r="M234" i="1"/>
  <c r="J243" i="1"/>
  <c r="AF228" i="1"/>
  <c r="L233" i="1"/>
  <c r="I252" i="1"/>
  <c r="I254" i="1" s="1"/>
  <c r="I256" i="1" s="1"/>
  <c r="J247" i="1"/>
  <c r="W229" i="1" l="1"/>
  <c r="L238" i="1"/>
  <c r="L240" i="1" s="1"/>
  <c r="L242" i="1" s="1"/>
  <c r="X228" i="1" s="1"/>
  <c r="N234" i="1"/>
  <c r="K247" i="1"/>
  <c r="J252" i="1"/>
  <c r="J254" i="1" s="1"/>
  <c r="J256" i="1" s="1"/>
  <c r="K243" i="1"/>
  <c r="AG228" i="1"/>
  <c r="M233" i="1"/>
  <c r="X229" i="1" l="1"/>
  <c r="M238" i="1"/>
  <c r="M240" i="1" s="1"/>
  <c r="M242" i="1" s="1"/>
  <c r="Y228" i="1" s="1"/>
  <c r="O234" i="1"/>
  <c r="N233" i="1"/>
  <c r="L243" i="1"/>
  <c r="AH228" i="1"/>
  <c r="K252" i="1"/>
  <c r="K254" i="1" s="1"/>
  <c r="K256" i="1" s="1"/>
  <c r="L247" i="1"/>
  <c r="Y229" i="1" l="1"/>
  <c r="N238" i="1"/>
  <c r="N240" i="1" s="1"/>
  <c r="N242" i="1" s="1"/>
  <c r="Z228" i="1" s="1"/>
  <c r="M243" i="1"/>
  <c r="AI228" i="1"/>
  <c r="M247" i="1"/>
  <c r="L252" i="1"/>
  <c r="L254" i="1" s="1"/>
  <c r="L256" i="1" s="1"/>
  <c r="O233" i="1"/>
  <c r="Z229" i="1" l="1"/>
  <c r="O238" i="1"/>
  <c r="O240" i="1" s="1"/>
  <c r="O242" i="1" s="1"/>
  <c r="AA228" i="1" s="1"/>
  <c r="N243" i="1"/>
  <c r="AJ228" i="1"/>
  <c r="N247" i="1"/>
  <c r="M252" i="1"/>
  <c r="M254" i="1" s="1"/>
  <c r="M256" i="1" s="1"/>
  <c r="AA229" i="1" l="1"/>
  <c r="AB229" i="1" s="1"/>
  <c r="AC229" i="1" s="1"/>
  <c r="AD229" i="1" s="1"/>
  <c r="AE229" i="1" s="1"/>
  <c r="AF229" i="1" s="1"/>
  <c r="AG229" i="1" s="1"/>
  <c r="AH229" i="1" s="1"/>
  <c r="AI229" i="1" s="1"/>
  <c r="AJ229" i="1" s="1"/>
  <c r="O243" i="1"/>
  <c r="D257" i="1" s="1"/>
  <c r="E257" i="1" s="1"/>
  <c r="F257" i="1" s="1"/>
  <c r="G257" i="1" s="1"/>
  <c r="H257" i="1" s="1"/>
  <c r="I257" i="1" s="1"/>
  <c r="J257" i="1" s="1"/>
  <c r="K257" i="1" s="1"/>
  <c r="L257" i="1" s="1"/>
  <c r="M257" i="1" s="1"/>
  <c r="AK228" i="1"/>
  <c r="N252" i="1"/>
  <c r="N254" i="1" s="1"/>
  <c r="N256" i="1" s="1"/>
  <c r="O247" i="1"/>
  <c r="O252" i="1" l="1"/>
  <c r="O254" i="1" s="1"/>
  <c r="O256" i="1" s="1"/>
  <c r="AM228" i="1" s="1"/>
  <c r="AK229" i="1"/>
  <c r="N257" i="1"/>
  <c r="AL228" i="1"/>
  <c r="I262" i="1"/>
  <c r="I83" i="1" s="1"/>
  <c r="O257" i="1" l="1"/>
  <c r="AL229" i="1"/>
  <c r="AM229" i="1" s="1"/>
  <c r="I259" i="1" s="1"/>
  <c r="I80" i="1" s="1"/>
</calcChain>
</file>

<file path=xl/sharedStrings.xml><?xml version="1.0" encoding="utf-8"?>
<sst xmlns="http://schemas.openxmlformats.org/spreadsheetml/2006/main" count="221" uniqueCount="138">
  <si>
    <t>УТВЕРЖДАЮ</t>
  </si>
  <si>
    <t>Фамилия И.О.</t>
  </si>
  <si>
    <t>подпись</t>
  </si>
  <si>
    <t>ФИО Заявителя</t>
  </si>
  <si>
    <t>Дата рождения</t>
  </si>
  <si>
    <t>Образование</t>
  </si>
  <si>
    <t>Адрес регистрации</t>
  </si>
  <si>
    <t>Количество членов семьи</t>
  </si>
  <si>
    <t>в том числе, дети</t>
  </si>
  <si>
    <t>Стаж работы, лет</t>
  </si>
  <si>
    <t>Ключевые навыки</t>
  </si>
  <si>
    <t>Профессиональные достижения</t>
  </si>
  <si>
    <t>Опыт предпринимательства, лет</t>
  </si>
  <si>
    <t>ДАННЫЕ ЗАЯВИТЕЛЯ</t>
  </si>
  <si>
    <t>РЕЗЮМЕ ПРОЕКТА</t>
  </si>
  <si>
    <t>Наименование проекта</t>
  </si>
  <si>
    <t>ИНН инициатора проекта</t>
  </si>
  <si>
    <t>Наименование инициатора проекта</t>
  </si>
  <si>
    <t>Применяемая система налогообложения</t>
  </si>
  <si>
    <t xml:space="preserve">БИЗНЕС-ПЛАН 
</t>
  </si>
  <si>
    <t>Месторасположения бизнеса</t>
  </si>
  <si>
    <t>Контактный номер телефона, почта</t>
  </si>
  <si>
    <t>Характер бизнеса</t>
  </si>
  <si>
    <t>Продукт или услуга проекта</t>
  </si>
  <si>
    <t>Инвестиции в проект, тыс. руб.</t>
  </si>
  <si>
    <t>Запрашиваемая величина соц.контракта, тыс. руб.</t>
  </si>
  <si>
    <t>Ключевые конкурентные преимущества</t>
  </si>
  <si>
    <t>Срок окупаемости проекта, мес</t>
  </si>
  <si>
    <t xml:space="preserve">Наемных работников, чел. </t>
  </si>
  <si>
    <t>Ввести ИНН инициатора проекта</t>
  </si>
  <si>
    <t>Ввести ИП/ООО</t>
  </si>
  <si>
    <t>УСН, Доходы</t>
  </si>
  <si>
    <t>УСН, Доходы минус расходы</t>
  </si>
  <si>
    <t>Общая система</t>
  </si>
  <si>
    <t>Патент</t>
  </si>
  <si>
    <t>НПД</t>
  </si>
  <si>
    <t>Новый</t>
  </si>
  <si>
    <t>Перевооружение</t>
  </si>
  <si>
    <t>Расширение</t>
  </si>
  <si>
    <t>Район, населенный пункт, улица, дом, помещение</t>
  </si>
  <si>
    <t>Место расположения, отсутствие затрат на персонал и качество</t>
  </si>
  <si>
    <t>ОПИСАНИЕ ПРОЕКТА</t>
  </si>
  <si>
    <t>АНАЛИЗ РЫНКА</t>
  </si>
  <si>
    <t>Доля, %</t>
  </si>
  <si>
    <t>Цена, руб.</t>
  </si>
  <si>
    <t>Показатель</t>
  </si>
  <si>
    <t>Мес 1</t>
  </si>
  <si>
    <t>Мес 2</t>
  </si>
  <si>
    <t>Мес 3</t>
  </si>
  <si>
    <t>Мес 4</t>
  </si>
  <si>
    <t>Мес 5</t>
  </si>
  <si>
    <t>Мес 6</t>
  </si>
  <si>
    <t>Мес 7</t>
  </si>
  <si>
    <t>Мес 8</t>
  </si>
  <si>
    <t>Мес 9</t>
  </si>
  <si>
    <t>Мес 10</t>
  </si>
  <si>
    <t>Мес 11</t>
  </si>
  <si>
    <t>Мес 12</t>
  </si>
  <si>
    <t>Выручка, тыс. руб.</t>
  </si>
  <si>
    <t>МАРКЕТИНГОВАЯ СТРАТЕГИЯ И ПЛАН ПРОДАЖ</t>
  </si>
  <si>
    <t>Спецификация</t>
  </si>
  <si>
    <t>ИТОГО</t>
  </si>
  <si>
    <t>Кол-во</t>
  </si>
  <si>
    <t>Цена, тыс. руб.</t>
  </si>
  <si>
    <t>Возможный источник поставки</t>
  </si>
  <si>
    <t>-</t>
  </si>
  <si>
    <t>Приобретаемое имущество, сырье, услуги</t>
  </si>
  <si>
    <t>ИНВЕСТИЦИОННЫЙ ПЛАН И ДОРОЖНАЯ КАРТА РЕАЛИЗАЦИИ ПРОЕКТА</t>
  </si>
  <si>
    <t>Этап</t>
  </si>
  <si>
    <t>Начало</t>
  </si>
  <si>
    <t>Конец</t>
  </si>
  <si>
    <t>Результат</t>
  </si>
  <si>
    <t>Заключение договора на поставку оборудования</t>
  </si>
  <si>
    <t>1 день</t>
  </si>
  <si>
    <t>Поставка оборудования</t>
  </si>
  <si>
    <t>Поставлено оборудование</t>
  </si>
  <si>
    <t>Заключение договора аренды</t>
  </si>
  <si>
    <t>10 день</t>
  </si>
  <si>
    <t>24 день</t>
  </si>
  <si>
    <t>20 день</t>
  </si>
  <si>
    <t>Заключен договор аренды</t>
  </si>
  <si>
    <t>Закупка сырья</t>
  </si>
  <si>
    <t>Получено сырье</t>
  </si>
  <si>
    <t>Монтаж оборудования</t>
  </si>
  <si>
    <t>27 день</t>
  </si>
  <si>
    <t>Смонтировано и оттестировано оборудование</t>
  </si>
  <si>
    <t>Запуск оказания услуг</t>
  </si>
  <si>
    <t>28 день</t>
  </si>
  <si>
    <t>ПРОИЗВОДСТВЕННЫЙ ПЛАН И КАЛЬКУЛЯЦИЯ СЕБЕСТОИМОСТИ</t>
  </si>
  <si>
    <t>С-стоимость, руб</t>
  </si>
  <si>
    <t>Нормы потребления на единицу продукции и калькуляция себестоимости представлены в следующей таблице</t>
  </si>
  <si>
    <t>Себестоимость, тыс. руб.</t>
  </si>
  <si>
    <t>ФИНАНСОВЫЙ ПЛАН</t>
  </si>
  <si>
    <t>Аренда</t>
  </si>
  <si>
    <t>Налог</t>
  </si>
  <si>
    <t>Финансовый результат</t>
  </si>
  <si>
    <t>Операционный денежный поток</t>
  </si>
  <si>
    <t>Инвестиционный денежный поток</t>
  </si>
  <si>
    <t>Денежный поток</t>
  </si>
  <si>
    <t>Нарастающим итогом</t>
  </si>
  <si>
    <t>2 ГОД</t>
  </si>
  <si>
    <t>3 ГОД</t>
  </si>
  <si>
    <t>Внутренняя норма доходности (3 года), %</t>
  </si>
  <si>
    <t>Стоимость аренды площади, необходимой для организации торговой точки, составляет 10 000 рублей в месяц, при этом, требуется гарантийный платеж в 100% размере. В целях эффективного использования средств, с учетом продолжительности поставки оборудования  14 дней, необходима реализация следующей дорожной карты реализации проекта</t>
  </si>
  <si>
    <t>Срок окупаемости проекта, мес.</t>
  </si>
  <si>
    <t>Среднемесячная чистая прибыль в первые 12 мес. проекта, тыс. руб.</t>
  </si>
  <si>
    <t>Заключены договоры поставки</t>
  </si>
  <si>
    <t>Производственный план рассчитан в следующей таблице</t>
  </si>
  <si>
    <r>
      <t xml:space="preserve">Финансовый план рассчитан в следующей таблице в тысячах рублей
</t>
    </r>
    <r>
      <rPr>
        <b/>
        <sz val="12"/>
        <color theme="1"/>
        <rFont val="Times New Roman"/>
        <family val="1"/>
        <charset val="204"/>
      </rPr>
      <t>1 ГОД</t>
    </r>
  </si>
  <si>
    <t>Ателье по ремонту одежды</t>
  </si>
  <si>
    <t>Оказание услуг по ремонту повседневной одежды в шаговой доступности от места проживания клиента</t>
  </si>
  <si>
    <t>Учитывая конкурентное окружение предполагается реализация стратегия фокусировки на массовых услугах, при этом, повышая качество оказываемых услуг, а также сервис. Планируются к внедрению: 
- собственный лендинг, предоставляемый бесплатно Центром "Мой бизнес" Ленинградской области;
- сервис онлайн записи, предоставляемый бесплатно Центром "Мой бизнес" Ленинградской области;
- самостоятельное создание страничек в социальной сети ВК и классифайдере Авито;
- использование сервисов по продвижению на Авито с софинансированием Центра "Мой бизнес" Ленинградской области.
Основные услуги и целевые цены на них представлены в следующей таблице.</t>
  </si>
  <si>
    <t>Услуга</t>
  </si>
  <si>
    <t>Ремонт молнии</t>
  </si>
  <si>
    <t>Мелкий ремонт одежды</t>
  </si>
  <si>
    <t>Значительный ремонт одежды</t>
  </si>
  <si>
    <r>
      <rPr>
        <b/>
        <sz val="12"/>
        <color theme="1"/>
        <rFont val="Times New Roman"/>
        <family val="1"/>
        <charset val="204"/>
      </rPr>
      <t xml:space="preserve">Янино </t>
    </r>
    <r>
      <rPr>
        <sz val="12"/>
        <color theme="1"/>
        <rFont val="Times New Roman"/>
        <family val="1"/>
        <charset val="204"/>
      </rPr>
      <t>является динамично развивающимся районом Ленинградской области. По данным сервиса Геоаналитика в непосредственной близости проживают 9.5 тыс. человек, из которых 78% приходится на возрастные группы от 18 до 44 лет - то есть ключевых пользователей услуг по ремонту (моложе 18 - фактическими потребителями являются старшие поколения, старше 45 лет - стараются делать мелкий ремонт одежды самостоятельно).
75% населения целевой локации имеют доход средний и ниже среднего, что также позволяет говорить о максимально эффективном месте расположения торговой точки. По данным BusinessStat численность оказанных услуг ателье по пошиву и ремонту одежды в России будет продолжать расти незначительными темпами и в 2024 г составит 105,3 млн услуг. Таким образом, при численности населения России на уровне 146 млн человек можно говорить о том, что каждый человек пользуется услугами ремонта одежды 0.72 раза. Потенциальный спрос на услуги в таком случае составит 6 840 случаев использования услуг в целевой локации. 
По данным сервиса Геоаналитика количество ежемесячных поисковых запросов составляет 75 единиц, что позволяет говорить о потенциальном спросе на уровне 900 случаев использования услуг в целевой локации в год. 
На текущий момент конкуренция в целевой локации представлена мастерами на дому, а также ателье на ул. Ясной 11. 
Средняя стоимость услуг по данному конкуренту следующая: 
- Замена молнии и замка 500 рублей;
- Ремонт одежды от 200 рублей;
- Пошив штор от 1 000 рублей;
- Пошив постельного белья от 2 000 рублей;
- Пошив пледов и подушек от 500 рублей.</t>
    </r>
  </si>
  <si>
    <t>Совокупный спрос, ед</t>
  </si>
  <si>
    <t>Доля рынка, %</t>
  </si>
  <si>
    <t>Клиентов, чел</t>
  </si>
  <si>
    <t xml:space="preserve">Для формирования прогноза продаж принята общая потребность в услугах по данными сервиса Геоаналитика,а также по целевой доле создаваемого ателье по услугам в фокусе - 70%. Указанное значение является пессимистическим в сравнении с данными BussinessStat, а также исходя из специфики целевой аудитории, проживающей в непосредственной близости. </t>
  </si>
  <si>
    <t>Швейная машина</t>
  </si>
  <si>
    <t>Оверлок</t>
  </si>
  <si>
    <t>Стол раскроечный</t>
  </si>
  <si>
    <t xml:space="preserve">Ткань </t>
  </si>
  <si>
    <t>Фурнитура</t>
  </si>
  <si>
    <t>https://clck.ru/3PVNKC</t>
  </si>
  <si>
    <t xml:space="preserve">GС2605 Typical </t>
  </si>
  <si>
    <t>https://clck.ru/3PVNLg</t>
  </si>
  <si>
    <t>VELLES VO 700-3</t>
  </si>
  <si>
    <t>Для организации ателье необходимо помещение площадью 30 квадратных метров, аренда которого составляет порядка 10 000 рублей в месяц, а также: 
- профессиональная швейная машинка;
- оверлок;
- стол раскройный;
- ткань;
- фурнитура.</t>
  </si>
  <si>
    <t>https://clck.ru/3PVNPb</t>
  </si>
  <si>
    <t>Ткань, руб</t>
  </si>
  <si>
    <t>Фурнитура, руб</t>
  </si>
  <si>
    <t>Выручка от оказания услуг</t>
  </si>
  <si>
    <t>Себестоимость услуг</t>
  </si>
  <si>
    <t>Прочие расходы (в т.ч. Реклама)</t>
  </si>
  <si>
    <t xml:space="preserve">Проект предполагает открытие ателье по мелкому ремонту одежды жителей близлежащих домов в Янино. Янино является активно развивающимся районом Ленинградской области, особенно привлекающим молодые семьи с детьми, что потенциально увеличивает спрос на оказываемые в рамках вновь открываемого бизнеса услуги. Для ведения этой деятельности необходимо иметь помещение в собственности или в аренде. Минимальная площадь помещения швейной мастерской составляет около 25–30 кв. м. Поиск и привлечение клиентов осуществляется с использованием рекламы в лифтах близлежащих жилых домов, а также в социальных сетях.
Ключевыми задачами при создании бизнеса являются:
- аренда помещения;
- приобретение оборудования;
- запуск процессов оказания услуг;
- создание и последующее продвижение социальных сетей и Авито;
- контроль качества услуг и формирование лояльного пула клиентов;
- создание предпосылок для найма работника.
На начальном этапе планируется организация оказания услуг за счет собственных сил предпринимателя.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</si>
</sst>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8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 wrapText="1"/>
    </xf>
    <xf numFmtId="164" fontId="2" fillId="2" borderId="0" xfId="0" applyNumberFormat="1" applyFont="1" applyFill="1"/>
    <xf numFmtId="164" fontId="6" fillId="2" borderId="0" xfId="0" applyNumberFormat="1" applyFont="1" applyFill="1"/>
    <xf numFmtId="0" fontId="6" fillId="2" borderId="0" xfId="0" applyFont="1" applyFill="1"/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2" fillId="2" borderId="9" xfId="0" applyFont="1" applyFill="1" applyBorder="1" applyAlignment="1" applyProtection="1">
      <alignment vertical="center" wrapText="1"/>
      <protection hidden="1"/>
    </xf>
    <xf numFmtId="0" fontId="2" fillId="2" borderId="6" xfId="0" applyFont="1" applyFill="1" applyBorder="1" applyAlignment="1" applyProtection="1">
      <alignment vertical="center" wrapText="1"/>
      <protection hidden="1"/>
    </xf>
    <xf numFmtId="0" fontId="2" fillId="2" borderId="7" xfId="0" applyFont="1" applyFill="1" applyBorder="1" applyAlignment="1" applyProtection="1">
      <alignment vertical="center" wrapText="1"/>
      <protection hidden="1"/>
    </xf>
    <xf numFmtId="0" fontId="2" fillId="2" borderId="8" xfId="0" applyFont="1" applyFill="1" applyBorder="1" applyAlignment="1" applyProtection="1">
      <alignment vertical="center" wrapText="1"/>
      <protection hidden="1"/>
    </xf>
    <xf numFmtId="0" fontId="0" fillId="2" borderId="13" xfId="0" applyFill="1" applyBorder="1" applyAlignment="1" applyProtection="1">
      <alignment vertical="center" wrapText="1"/>
      <protection hidden="1"/>
    </xf>
    <xf numFmtId="0" fontId="0" fillId="2" borderId="0" xfId="0" applyFill="1" applyBorder="1" applyAlignment="1" applyProtection="1">
      <alignment vertical="center" wrapText="1"/>
      <protection hidden="1"/>
    </xf>
    <xf numFmtId="0" fontId="0" fillId="2" borderId="9" xfId="0" applyFill="1" applyBorder="1" applyAlignment="1" applyProtection="1">
      <alignment vertical="center" wrapText="1"/>
      <protection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3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3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4" fontId="2" fillId="4" borderId="21" xfId="0" applyNumberFormat="1" applyFont="1" applyFill="1" applyBorder="1" applyAlignment="1" applyProtection="1">
      <alignment horizontal="center" vertical="center" wrapText="1"/>
      <protection hidden="1"/>
    </xf>
    <xf numFmtId="4" fontId="2" fillId="4" borderId="22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1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2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29" xfId="0" applyFont="1" applyFill="1" applyBorder="1" applyAlignment="1" applyProtection="1">
      <alignment horizontal="center" vertical="center" wrapText="1"/>
      <protection hidden="1"/>
    </xf>
    <xf numFmtId="0" fontId="3" fillId="4" borderId="30" xfId="0" applyFont="1" applyFill="1" applyBorder="1" applyAlignment="1" applyProtection="1">
      <alignment horizontal="center" vertical="center" wrapText="1"/>
      <protection hidden="1"/>
    </xf>
    <xf numFmtId="164" fontId="2" fillId="2" borderId="32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33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9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9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0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Border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9" fontId="2" fillId="5" borderId="18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18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2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3" xfId="0" applyNumberFormat="1" applyFont="1" applyFill="1" applyBorder="1" applyAlignment="1" applyProtection="1">
      <alignment horizontal="center" vertical="center" wrapText="1"/>
      <protection locked="0" hidden="1"/>
    </xf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8" xfId="0" applyFont="1" applyFill="1" applyBorder="1" applyAlignment="1" applyProtection="1">
      <alignment horizontal="center" vertical="center" wrapText="1"/>
      <protection locked="0" hidden="1"/>
    </xf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0" fontId="0" fillId="0" borderId="6" xfId="0" applyBorder="1" applyAlignment="1" applyProtection="1">
      <alignment vertical="center" wrapText="1"/>
      <protection hidden="1"/>
    </xf>
    <xf numFmtId="0" fontId="0" fillId="0" borderId="7" xfId="0" applyBorder="1" applyAlignment="1" applyProtection="1">
      <alignment vertical="center" wrapText="1"/>
      <protection hidden="1"/>
    </xf>
    <xf numFmtId="165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165" fontId="3" fillId="2" borderId="4" xfId="0" applyNumberFormat="1" applyFont="1" applyFill="1" applyBorder="1" applyAlignment="1" applyProtection="1">
      <alignment horizontal="center" vertical="center" wrapText="1"/>
      <protection hidden="1"/>
    </xf>
    <xf numFmtId="165" fontId="1" fillId="0" borderId="4" xfId="0" applyNumberFormat="1" applyFont="1" applyBorder="1" applyAlignment="1" applyProtection="1">
      <alignment horizontal="center" vertical="center" wrapText="1"/>
      <protection hidden="1"/>
    </xf>
    <xf numFmtId="165" fontId="1" fillId="0" borderId="5" xfId="0" applyNumberFormat="1" applyFont="1" applyBorder="1" applyAlignment="1" applyProtection="1">
      <alignment horizontal="center" vertical="center" wrapText="1"/>
      <protection hidden="1"/>
    </xf>
    <xf numFmtId="165" fontId="1" fillId="0" borderId="6" xfId="0" applyNumberFormat="1" applyFont="1" applyBorder="1" applyAlignment="1" applyProtection="1">
      <alignment horizontal="center" vertical="center" wrapText="1"/>
      <protection hidden="1"/>
    </xf>
    <xf numFmtId="165" fontId="1" fillId="0" borderId="7" xfId="0" applyNumberFormat="1" applyFont="1" applyBorder="1" applyAlignment="1" applyProtection="1">
      <alignment horizontal="center" vertical="center" wrapText="1"/>
      <protection hidden="1"/>
    </xf>
    <xf numFmtId="165" fontId="1" fillId="0" borderId="8" xfId="0" applyNumberFormat="1" applyFont="1" applyBorder="1" applyAlignment="1" applyProtection="1">
      <alignment horizontal="center" vertical="center" wrapText="1"/>
      <protection hidden="1"/>
    </xf>
    <xf numFmtId="0" fontId="0" fillId="0" borderId="13" xfId="0" applyBorder="1" applyAlignment="1" applyProtection="1">
      <alignment vertical="center" wrapText="1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Border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0" fontId="3" fillId="4" borderId="28" xfId="0" applyFont="1" applyFill="1" applyBorder="1" applyAlignment="1" applyProtection="1">
      <alignment horizontal="center" vertical="center" wrapText="1"/>
      <protection hidden="1"/>
    </xf>
    <xf numFmtId="0" fontId="1" fillId="4" borderId="29" xfId="0" applyFont="1" applyFill="1" applyBorder="1" applyAlignment="1" applyProtection="1">
      <alignment horizontal="center" vertical="center" wrapText="1"/>
      <protection hidden="1"/>
    </xf>
    <xf numFmtId="0" fontId="2" fillId="2" borderId="19" xfId="0" applyFont="1" applyFill="1" applyBorder="1" applyAlignment="1" applyProtection="1">
      <alignment vertical="center" wrapText="1"/>
      <protection hidden="1"/>
    </xf>
    <xf numFmtId="0" fontId="0" fillId="0" borderId="14" xfId="0" applyBorder="1" applyAlignment="1" applyProtection="1">
      <alignment vertical="center" wrapText="1"/>
      <protection hidden="1"/>
    </xf>
    <xf numFmtId="0" fontId="2" fillId="2" borderId="31" xfId="0" applyFont="1" applyFill="1" applyBorder="1" applyAlignment="1" applyProtection="1">
      <alignment vertical="center" wrapText="1"/>
      <protection hidden="1"/>
    </xf>
    <xf numFmtId="0" fontId="0" fillId="0" borderId="32" xfId="0" applyBorder="1" applyAlignment="1" applyProtection="1">
      <alignment vertical="center" wrapText="1"/>
      <protection hidden="1"/>
    </xf>
    <xf numFmtId="0" fontId="3" fillId="4" borderId="37" xfId="0" applyFont="1" applyFill="1" applyBorder="1" applyAlignment="1" applyProtection="1">
      <alignment vertical="center" wrapText="1"/>
      <protection hidden="1"/>
    </xf>
    <xf numFmtId="0" fontId="1" fillId="4" borderId="38" xfId="0" applyFont="1" applyFill="1" applyBorder="1" applyAlignment="1" applyProtection="1">
      <alignment vertical="center" wrapText="1"/>
      <protection hidden="1"/>
    </xf>
    <xf numFmtId="0" fontId="2" fillId="2" borderId="34" xfId="0" applyFont="1" applyFill="1" applyBorder="1" applyAlignment="1" applyProtection="1">
      <alignment vertical="center" wrapText="1"/>
      <protection hidden="1"/>
    </xf>
    <xf numFmtId="0" fontId="0" fillId="0" borderId="35" xfId="0" applyBorder="1" applyAlignment="1" applyProtection="1">
      <alignment vertical="center" wrapText="1"/>
      <protection hidden="1"/>
    </xf>
    <xf numFmtId="0" fontId="0" fillId="0" borderId="36" xfId="0" applyBorder="1" applyAlignment="1" applyProtection="1">
      <alignment vertical="center" wrapText="1"/>
      <protection hidden="1"/>
    </xf>
    <xf numFmtId="0" fontId="3" fillId="4" borderId="28" xfId="0" applyFont="1" applyFill="1" applyBorder="1" applyAlignment="1" applyProtection="1">
      <alignment vertical="center" wrapText="1"/>
      <protection hidden="1"/>
    </xf>
    <xf numFmtId="0" fontId="1" fillId="4" borderId="29" xfId="0" applyFont="1" applyFill="1" applyBorder="1" applyAlignment="1" applyProtection="1">
      <alignment vertical="center" wrapText="1"/>
      <protection hidden="1"/>
    </xf>
    <xf numFmtId="0" fontId="3" fillId="4" borderId="20" xfId="0" applyFont="1" applyFill="1" applyBorder="1" applyAlignment="1" applyProtection="1">
      <alignment vertical="center" wrapText="1"/>
      <protection hidden="1"/>
    </xf>
    <xf numFmtId="0" fontId="1" fillId="4" borderId="21" xfId="0" applyFont="1" applyFill="1" applyBorder="1" applyAlignment="1" applyProtection="1">
      <alignment vertical="center" wrapText="1"/>
      <protection hidden="1"/>
    </xf>
    <xf numFmtId="0" fontId="2" fillId="2" borderId="3" xfId="0" applyFont="1" applyFill="1" applyBorder="1" applyAlignment="1" applyProtection="1">
      <alignment vertical="top" wrapText="1"/>
      <protection hidden="1"/>
    </xf>
    <xf numFmtId="0" fontId="0" fillId="0" borderId="4" xfId="0" applyBorder="1" applyAlignment="1" applyProtection="1">
      <alignment vertical="top" wrapText="1"/>
      <protection hidden="1"/>
    </xf>
    <xf numFmtId="0" fontId="0" fillId="0" borderId="5" xfId="0" applyBorder="1" applyAlignment="1" applyProtection="1">
      <alignment vertical="top" wrapText="1"/>
      <protection hidden="1"/>
    </xf>
    <xf numFmtId="0" fontId="3" fillId="3" borderId="10" xfId="0" applyFont="1" applyFill="1" applyBorder="1" applyAlignment="1" applyProtection="1">
      <alignment horizontal="center" vertical="center" wrapText="1"/>
      <protection hidden="1"/>
    </xf>
    <xf numFmtId="0" fontId="3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2" xfId="0" applyFont="1" applyFill="1" applyBorder="1" applyAlignment="1" applyProtection="1">
      <alignment horizontal="center" vertical="center" wrapText="1"/>
      <protection hidden="1"/>
    </xf>
    <xf numFmtId="0" fontId="3" fillId="4" borderId="19" xfId="0" applyFont="1" applyFill="1" applyBorder="1" applyAlignment="1" applyProtection="1">
      <alignment horizontal="center" vertical="center" wrapText="1"/>
      <protection hidden="1"/>
    </xf>
    <xf numFmtId="0" fontId="1" fillId="4" borderId="14" xfId="0" applyFont="1" applyFill="1" applyBorder="1" applyAlignment="1" applyProtection="1">
      <alignment horizontal="center" vertical="center" wrapText="1"/>
      <protection hidden="1"/>
    </xf>
    <xf numFmtId="2" fontId="2" fillId="2" borderId="27" xfId="0" applyNumberFormat="1" applyFont="1" applyFill="1" applyBorder="1" applyAlignment="1" applyProtection="1">
      <alignment horizontal="center" vertical="center" wrapText="1"/>
      <protection hidden="1"/>
    </xf>
    <xf numFmtId="2" fontId="2" fillId="2" borderId="41" xfId="0" applyNumberFormat="1" applyFont="1" applyFill="1" applyBorder="1" applyAlignment="1" applyProtection="1">
      <alignment horizontal="center" vertical="center" wrapText="1"/>
      <protection hidden="1"/>
    </xf>
    <xf numFmtId="1" fontId="2" fillId="5" borderId="23" xfId="0" applyNumberFormat="1" applyFont="1" applyFill="1" applyBorder="1" applyAlignment="1" applyProtection="1">
      <alignment horizontal="center" vertical="center" wrapText="1"/>
      <protection locked="0" hidden="1"/>
    </xf>
    <xf numFmtId="0" fontId="0" fillId="5" borderId="15" xfId="0" applyFill="1" applyBorder="1" applyAlignment="1" applyProtection="1">
      <alignment horizontal="center" vertical="center" wrapText="1"/>
      <protection locked="0" hidden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2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2" fontId="2" fillId="0" borderId="18" xfId="0" applyNumberFormat="1" applyFont="1" applyBorder="1" applyAlignment="1" applyProtection="1">
      <alignment horizontal="center" vertical="center" wrapText="1"/>
      <protection hidden="1"/>
    </xf>
    <xf numFmtId="2" fontId="2" fillId="2" borderId="23" xfId="0" applyNumberFormat="1" applyFont="1" applyFill="1" applyBorder="1" applyAlignment="1" applyProtection="1">
      <alignment horizontal="center" vertical="center" wrapText="1"/>
      <protection hidden="1"/>
    </xf>
    <xf numFmtId="2" fontId="2" fillId="2" borderId="24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0" fillId="0" borderId="16" xfId="0" applyBorder="1" applyAlignment="1" applyProtection="1">
      <alignment vertical="center" wrapText="1"/>
      <protection hidden="1"/>
    </xf>
    <xf numFmtId="0" fontId="2" fillId="5" borderId="17" xfId="0" applyFont="1" applyFill="1" applyBorder="1" applyAlignment="1" applyProtection="1">
      <alignment vertical="center" wrapText="1"/>
      <protection locked="0" hidden="1"/>
    </xf>
    <xf numFmtId="0" fontId="0" fillId="5" borderId="15" xfId="0" applyFill="1" applyBorder="1" applyAlignment="1" applyProtection="1">
      <alignment vertical="center" wrapText="1"/>
      <protection locked="0" hidden="1"/>
    </xf>
    <xf numFmtId="0" fontId="0" fillId="5" borderId="16" xfId="0" applyFill="1" applyBorder="1" applyAlignment="1" applyProtection="1">
      <alignment vertical="center" wrapText="1"/>
      <protection locked="0" hidden="1"/>
    </xf>
    <xf numFmtId="0" fontId="3" fillId="4" borderId="23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0" fontId="0" fillId="5" borderId="14" xfId="0" applyFill="1" applyBorder="1" applyAlignment="1" applyProtection="1">
      <alignment horizontal="center" vertical="center" wrapText="1"/>
      <protection locked="0" hidden="1"/>
    </xf>
    <xf numFmtId="0" fontId="0" fillId="5" borderId="18" xfId="0" applyFill="1" applyBorder="1" applyAlignment="1" applyProtection="1">
      <alignment horizontal="center" vertical="center" wrapText="1"/>
      <protection locked="0" hidden="1"/>
    </xf>
    <xf numFmtId="0" fontId="2" fillId="5" borderId="20" xfId="0" applyFont="1" applyFill="1" applyBorder="1" applyAlignment="1" applyProtection="1">
      <alignment vertical="center" wrapText="1"/>
      <protection locked="0" hidden="1"/>
    </xf>
    <xf numFmtId="0" fontId="0" fillId="5" borderId="21" xfId="0" applyFill="1" applyBorder="1" applyAlignment="1" applyProtection="1">
      <alignment vertical="center" wrapText="1"/>
      <protection locked="0" hidden="1"/>
    </xf>
    <xf numFmtId="0" fontId="2" fillId="5" borderId="21" xfId="0" applyFont="1" applyFill="1" applyBorder="1" applyAlignment="1" applyProtection="1">
      <alignment horizontal="center" vertical="center" wrapText="1"/>
      <protection locked="0" hidden="1"/>
    </xf>
    <xf numFmtId="0" fontId="0" fillId="5" borderId="21" xfId="0" applyFill="1" applyBorder="1" applyAlignment="1" applyProtection="1">
      <alignment horizontal="center" vertical="center" wrapText="1"/>
      <protection locked="0" hidden="1"/>
    </xf>
    <xf numFmtId="0" fontId="0" fillId="5" borderId="22" xfId="0" applyFill="1" applyBorder="1" applyAlignment="1" applyProtection="1">
      <alignment horizontal="center" vertical="center" wrapText="1"/>
      <protection locked="0"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0" fontId="2" fillId="5" borderId="19" xfId="0" applyFont="1" applyFill="1" applyBorder="1" applyAlignment="1" applyProtection="1">
      <alignment vertical="center" wrapText="1"/>
      <protection locked="0" hidden="1"/>
    </xf>
    <xf numFmtId="0" fontId="0" fillId="5" borderId="14" xfId="0" applyFill="1" applyBorder="1" applyAlignment="1" applyProtection="1">
      <alignment vertical="center" wrapText="1"/>
      <protection locked="0" hidden="1"/>
    </xf>
    <xf numFmtId="0" fontId="1" fillId="4" borderId="18" xfId="0" applyFont="1" applyFill="1" applyBorder="1" applyAlignment="1" applyProtection="1">
      <alignment horizontal="center" vertical="center" wrapText="1"/>
      <protection hidden="1"/>
    </xf>
    <xf numFmtId="9" fontId="5" fillId="5" borderId="14" xfId="1" applyNumberFormat="1" applyFill="1" applyBorder="1" applyAlignment="1" applyProtection="1">
      <alignment horizontal="center" vertical="center" wrapText="1"/>
      <protection locked="0"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8" xfId="0" applyFont="1" applyFill="1" applyBorder="1" applyAlignment="1" applyProtection="1">
      <alignment horizontal="center" vertical="center" wrapText="1"/>
      <protection locked="0" hidden="1"/>
    </xf>
    <xf numFmtId="0" fontId="2" fillId="5" borderId="3" xfId="0" applyFont="1" applyFill="1" applyBorder="1" applyAlignment="1" applyProtection="1">
      <alignment vertical="center" wrapText="1"/>
      <protection locked="0" hidden="1"/>
    </xf>
    <xf numFmtId="0" fontId="2" fillId="5" borderId="4" xfId="0" applyFont="1" applyFill="1" applyBorder="1" applyAlignment="1" applyProtection="1">
      <alignment vertical="center" wrapText="1"/>
      <protection locked="0" hidden="1"/>
    </xf>
    <xf numFmtId="0" fontId="0" fillId="5" borderId="4" xfId="0" applyFill="1" applyBorder="1" applyAlignment="1" applyProtection="1">
      <alignment vertical="center" wrapText="1"/>
      <protection locked="0" hidden="1"/>
    </xf>
    <xf numFmtId="0" fontId="0" fillId="5" borderId="5" xfId="0" applyFill="1" applyBorder="1" applyAlignment="1" applyProtection="1">
      <alignment vertical="center" wrapText="1"/>
      <protection locked="0" hidden="1"/>
    </xf>
    <xf numFmtId="0" fontId="0" fillId="5" borderId="6" xfId="0" applyFill="1" applyBorder="1" applyAlignment="1" applyProtection="1">
      <alignment vertical="center" wrapText="1"/>
      <protection locked="0" hidden="1"/>
    </xf>
    <xf numFmtId="0" fontId="0" fillId="5" borderId="7" xfId="0" applyFill="1" applyBorder="1" applyAlignment="1" applyProtection="1">
      <alignment vertical="center" wrapText="1"/>
      <protection locked="0" hidden="1"/>
    </xf>
    <xf numFmtId="0" fontId="0" fillId="5" borderId="8" xfId="0" applyFill="1" applyBorder="1" applyAlignment="1" applyProtection="1">
      <alignment vertical="center" wrapText="1"/>
      <protection locked="0" hidden="1"/>
    </xf>
    <xf numFmtId="164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/>
    </xf>
    <xf numFmtId="0" fontId="2" fillId="5" borderId="4" xfId="0" applyFont="1" applyFill="1" applyBorder="1" applyAlignment="1" applyProtection="1">
      <alignment vertical="center" wrapText="1"/>
      <protection locked="0"/>
    </xf>
    <xf numFmtId="0" fontId="0" fillId="5" borderId="4" xfId="0" applyFill="1" applyBorder="1" applyAlignment="1" applyProtection="1">
      <alignment vertical="center" wrapText="1"/>
      <protection locked="0"/>
    </xf>
    <xf numFmtId="0" fontId="0" fillId="5" borderId="5" xfId="0" applyFill="1" applyBorder="1" applyAlignment="1" applyProtection="1">
      <alignment vertical="center" wrapText="1"/>
      <protection locked="0"/>
    </xf>
    <xf numFmtId="0" fontId="0" fillId="5" borderId="6" xfId="0" applyFill="1" applyBorder="1" applyAlignment="1" applyProtection="1">
      <alignment vertical="center" wrapText="1"/>
      <protection locked="0"/>
    </xf>
    <xf numFmtId="0" fontId="0" fillId="5" borderId="7" xfId="0" applyFill="1" applyBorder="1" applyAlignment="1" applyProtection="1">
      <alignment vertical="center" wrapText="1"/>
      <protection locked="0"/>
    </xf>
    <xf numFmtId="0" fontId="0" fillId="5" borderId="8" xfId="0" applyFill="1" applyBorder="1" applyAlignment="1" applyProtection="1">
      <alignment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0" fillId="0" borderId="9" xfId="0" applyBorder="1" applyAlignment="1" applyProtection="1">
      <alignment horizontal="center" vertical="center" wrapText="1"/>
      <protection hidden="1"/>
    </xf>
    <xf numFmtId="0" fontId="3" fillId="0" borderId="13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right" vertical="center" wrapText="1"/>
      <protection hidden="1"/>
    </xf>
    <xf numFmtId="0" fontId="2" fillId="2" borderId="4" xfId="0" applyFont="1" applyFill="1" applyBorder="1" applyAlignment="1" applyProtection="1">
      <alignment horizontal="right" vertical="center" wrapText="1"/>
      <protection hidden="1"/>
    </xf>
    <xf numFmtId="0" fontId="0" fillId="0" borderId="4" xfId="0" applyBorder="1" applyAlignment="1" applyProtection="1">
      <alignment horizontal="right" vertical="center" wrapText="1"/>
      <protection hidden="1"/>
    </xf>
    <xf numFmtId="0" fontId="0" fillId="0" borderId="5" xfId="0" applyBorder="1" applyAlignment="1" applyProtection="1">
      <alignment horizontal="right" vertical="center" wrapText="1"/>
      <protection hidden="1"/>
    </xf>
    <xf numFmtId="0" fontId="0" fillId="0" borderId="13" xfId="0" applyBorder="1" applyAlignment="1" applyProtection="1">
      <alignment horizontal="right" vertical="center" wrapText="1"/>
      <protection hidden="1"/>
    </xf>
    <xf numFmtId="0" fontId="0" fillId="0" borderId="0" xfId="0" applyBorder="1" applyAlignment="1" applyProtection="1">
      <alignment horizontal="right" vertical="center" wrapText="1"/>
      <protection hidden="1"/>
    </xf>
    <xf numFmtId="0" fontId="0" fillId="0" borderId="9" xfId="0" applyBorder="1" applyAlignment="1" applyProtection="1">
      <alignment horizontal="right" vertical="center" wrapText="1"/>
      <protection hidden="1"/>
    </xf>
    <xf numFmtId="0" fontId="2" fillId="2" borderId="0" xfId="0" applyFont="1" applyFill="1" applyBorder="1" applyAlignment="1" applyProtection="1">
      <alignment horizontal="right" vertical="center" wrapText="1"/>
      <protection locked="0" hidden="1"/>
    </xf>
    <xf numFmtId="0" fontId="0" fillId="0" borderId="0" xfId="0" applyBorder="1" applyAlignment="1" applyProtection="1">
      <alignment horizontal="right" vertical="center" wrapText="1"/>
      <protection locked="0" hidden="1"/>
    </xf>
    <xf numFmtId="0" fontId="0" fillId="0" borderId="9" xfId="0" applyBorder="1" applyAlignment="1" applyProtection="1">
      <alignment horizontal="right" vertical="center" wrapText="1"/>
      <protection locked="0"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26" xfId="0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40" xfId="0" applyBorder="1" applyAlignment="1" applyProtection="1">
      <alignment vertical="center" wrapText="1"/>
      <protection hidden="1"/>
    </xf>
    <xf numFmtId="0" fontId="2" fillId="5" borderId="3" xfId="0" applyFont="1" applyFill="1" applyBorder="1" applyAlignment="1" applyProtection="1">
      <alignment vertical="top" wrapText="1"/>
      <protection locked="0" hidden="1"/>
    </xf>
    <xf numFmtId="0" fontId="2" fillId="5" borderId="4" xfId="0" applyFont="1" applyFill="1" applyBorder="1" applyAlignment="1" applyProtection="1">
      <alignment vertical="top" wrapText="1"/>
      <protection locked="0" hidden="1"/>
    </xf>
    <xf numFmtId="0" fontId="0" fillId="5" borderId="4" xfId="0" applyFill="1" applyBorder="1" applyAlignment="1" applyProtection="1">
      <alignment vertical="top" wrapText="1"/>
      <protection locked="0" hidden="1"/>
    </xf>
    <xf numFmtId="0" fontId="0" fillId="5" borderId="5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vertical="top" wrapText="1"/>
      <protection locked="0" hidden="1"/>
    </xf>
    <xf numFmtId="0" fontId="0" fillId="5" borderId="0" xfId="0" applyFill="1" applyBorder="1" applyAlignment="1" applyProtection="1">
      <alignment vertical="top" wrapText="1"/>
      <protection locked="0" hidden="1"/>
    </xf>
    <xf numFmtId="0" fontId="0" fillId="5" borderId="9" xfId="0" applyFill="1" applyBorder="1" applyAlignment="1" applyProtection="1">
      <alignment vertical="top" wrapText="1"/>
      <protection locked="0" hidden="1"/>
    </xf>
    <xf numFmtId="0" fontId="2" fillId="5" borderId="13" xfId="0" applyFont="1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wrapText="1"/>
      <protection locked="0" hidden="1"/>
    </xf>
    <xf numFmtId="0" fontId="0" fillId="5" borderId="0" xfId="0" applyFill="1" applyBorder="1" applyAlignment="1" applyProtection="1">
      <alignment wrapText="1"/>
      <protection locked="0" hidden="1"/>
    </xf>
    <xf numFmtId="0" fontId="0" fillId="5" borderId="9" xfId="0" applyFill="1" applyBorder="1" applyAlignment="1" applyProtection="1">
      <alignment wrapText="1"/>
      <protection locked="0" hidden="1"/>
    </xf>
    <xf numFmtId="9" fontId="0" fillId="5" borderId="14" xfId="0" applyNumberFormat="1" applyFill="1" applyBorder="1" applyAlignment="1" applyProtection="1">
      <alignment horizontal="center" vertical="center" wrapText="1"/>
      <protection locked="0" hidden="1"/>
    </xf>
    <xf numFmtId="0" fontId="3" fillId="2" borderId="14" xfId="0" applyFont="1" applyFill="1" applyBorder="1" applyAlignment="1" applyProtection="1">
      <alignment horizontal="center" vertical="center" wrapText="1"/>
      <protection hidden="1"/>
    </xf>
    <xf numFmtId="0" fontId="1" fillId="0" borderId="14" xfId="0" applyFont="1" applyBorder="1" applyAlignment="1" applyProtection="1">
      <alignment horizontal="center" vertical="center" wrapText="1"/>
      <protection hidden="1"/>
    </xf>
    <xf numFmtId="0" fontId="1" fillId="0" borderId="18" xfId="0" applyFont="1" applyBorder="1" applyAlignment="1" applyProtection="1">
      <alignment horizontal="center" vertical="center" wrapText="1"/>
      <protection hidden="1"/>
    </xf>
    <xf numFmtId="0" fontId="3" fillId="2" borderId="17" xfId="0" applyFont="1" applyFill="1" applyBorder="1" applyAlignment="1" applyProtection="1">
      <alignment horizontal="center" vertical="center" wrapText="1"/>
      <protection hidden="1"/>
    </xf>
    <xf numFmtId="0" fontId="1" fillId="0" borderId="15" xfId="0" applyFont="1" applyBorder="1" applyAlignment="1" applyProtection="1">
      <alignment horizontal="center" vertical="center" wrapText="1"/>
      <protection hidden="1"/>
    </xf>
    <xf numFmtId="0" fontId="2" fillId="4" borderId="20" xfId="0" applyFont="1" applyFill="1" applyBorder="1" applyAlignment="1" applyProtection="1">
      <alignment vertical="center" wrapText="1"/>
      <protection hidden="1"/>
    </xf>
    <xf numFmtId="0" fontId="0" fillId="4" borderId="21" xfId="0" applyFill="1" applyBorder="1" applyAlignment="1" applyProtection="1">
      <alignment vertical="center" wrapText="1"/>
      <protection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0" fillId="0" borderId="14" xfId="0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hidden="1"/>
    </xf>
    <xf numFmtId="0" fontId="2" fillId="5" borderId="25" xfId="0" applyFont="1" applyFill="1" applyBorder="1" applyAlignment="1" applyProtection="1">
      <alignment vertical="top" wrapText="1"/>
      <protection locked="0" hidden="1"/>
    </xf>
    <xf numFmtId="0" fontId="0" fillId="5" borderId="2" xfId="0" applyFill="1" applyBorder="1" applyAlignment="1" applyProtection="1">
      <alignment vertical="top" wrapText="1"/>
      <protection locked="0" hidden="1"/>
    </xf>
    <xf numFmtId="0" fontId="0" fillId="5" borderId="26" xfId="0" applyFill="1" applyBorder="1" applyAlignment="1" applyProtection="1">
      <alignment vertical="top" wrapText="1"/>
      <protection locked="0" hidden="1"/>
    </xf>
    <xf numFmtId="9" fontId="3" fillId="4" borderId="1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vertical="center" wrapText="1"/>
      <protection hidden="1"/>
    </xf>
    <xf numFmtId="0" fontId="1" fillId="0" borderId="15" xfId="0" applyFont="1" applyBorder="1" applyAlignment="1" applyProtection="1">
      <alignment vertical="center" wrapText="1"/>
      <protection hidden="1"/>
    </xf>
    <xf numFmtId="0" fontId="1" fillId="0" borderId="16" xfId="0" applyFont="1" applyBorder="1" applyAlignment="1" applyProtection="1">
      <alignment vertical="center" wrapText="1"/>
      <protection hidden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lck.ru/3PVNPb" TargetMode="External"/><Relationship Id="rId2" Type="http://schemas.openxmlformats.org/officeDocument/2006/relationships/hyperlink" Target="https://clck.ru/3PVNLg" TargetMode="External"/><Relationship Id="rId1" Type="http://schemas.openxmlformats.org/officeDocument/2006/relationships/hyperlink" Target="https://clck.ru/3PVNKC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63"/>
  <sheetViews>
    <sheetView tabSelected="1" topLeftCell="A247" workbookViewId="0">
      <selection activeCell="K275" sqref="K274:K275"/>
    </sheetView>
  </sheetViews>
  <sheetFormatPr defaultRowHeight="15.75" x14ac:dyDescent="0.25"/>
  <cols>
    <col min="1" max="2" width="9.140625" style="36"/>
    <col min="3" max="3" width="20.28515625" style="36" customWidth="1"/>
    <col min="4" max="15" width="9.140625" style="36"/>
    <col min="16" max="16384" width="9.140625" style="1"/>
  </cols>
  <sheetData>
    <row r="1" spans="1:15" x14ac:dyDescent="0.25">
      <c r="A1" s="152" t="s">
        <v>0</v>
      </c>
      <c r="B1" s="153"/>
      <c r="C1" s="153"/>
      <c r="D1" s="153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5"/>
    </row>
    <row r="2" spans="1:15" x14ac:dyDescent="0.25">
      <c r="A2" s="156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</row>
    <row r="3" spans="1:15" x14ac:dyDescent="0.25">
      <c r="A3" s="6"/>
      <c r="B3" s="7"/>
      <c r="C3" s="7"/>
      <c r="D3" s="7"/>
      <c r="E3" s="7"/>
      <c r="F3" s="7"/>
      <c r="G3" s="7"/>
      <c r="H3" s="7"/>
      <c r="I3" s="159" t="s">
        <v>1</v>
      </c>
      <c r="J3" s="159"/>
      <c r="K3" s="159"/>
      <c r="L3" s="159"/>
      <c r="M3" s="160"/>
      <c r="N3" s="160"/>
      <c r="O3" s="161"/>
    </row>
    <row r="4" spans="1:15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/>
    </row>
    <row r="5" spans="1:15" x14ac:dyDescent="0.25">
      <c r="A5" s="6"/>
      <c r="B5" s="7"/>
      <c r="C5" s="7"/>
      <c r="D5" s="7"/>
      <c r="E5" s="7"/>
      <c r="F5" s="7"/>
      <c r="G5" s="7"/>
      <c r="H5" s="7"/>
      <c r="I5" s="165"/>
      <c r="J5" s="165"/>
      <c r="K5" s="165"/>
      <c r="L5" s="165"/>
      <c r="M5" s="166"/>
      <c r="N5" s="166"/>
      <c r="O5" s="167"/>
    </row>
    <row r="6" spans="1:15" x14ac:dyDescent="0.25">
      <c r="A6" s="6"/>
      <c r="B6" s="7"/>
      <c r="C6" s="7"/>
      <c r="D6" s="7"/>
      <c r="E6" s="7"/>
      <c r="F6" s="7"/>
      <c r="G6" s="7"/>
      <c r="H6" s="7"/>
      <c r="I6" s="162" t="s">
        <v>2</v>
      </c>
      <c r="J6" s="162"/>
      <c r="K6" s="162"/>
      <c r="L6" s="162"/>
      <c r="M6" s="163"/>
      <c r="N6" s="163"/>
      <c r="O6" s="164"/>
    </row>
    <row r="7" spans="1:15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8"/>
    </row>
    <row r="8" spans="1:15" ht="20.25" x14ac:dyDescent="0.25">
      <c r="A8" s="145" t="s">
        <v>19</v>
      </c>
      <c r="B8" s="146"/>
      <c r="C8" s="146"/>
      <c r="D8" s="146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148"/>
    </row>
    <row r="9" spans="1:15" x14ac:dyDescent="0.25">
      <c r="A9" s="149" t="str">
        <f>CONCATENATE("""",I50,"""")</f>
        <v>"Ателье по ремонту одежды"</v>
      </c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1"/>
    </row>
    <row r="10" spans="1:15" x14ac:dyDescent="0.25">
      <c r="A10" s="149"/>
      <c r="B10" s="150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1"/>
    </row>
    <row r="11" spans="1:15" ht="16.5" thickBot="1" x14ac:dyDescent="0.3">
      <c r="A11" s="149"/>
      <c r="B11" s="150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1"/>
    </row>
    <row r="12" spans="1:15" ht="16.5" thickBot="1" x14ac:dyDescent="0.3">
      <c r="A12" s="90" t="s">
        <v>13</v>
      </c>
      <c r="B12" s="91"/>
      <c r="C12" s="91"/>
      <c r="D12" s="91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3"/>
    </row>
    <row r="13" spans="1:15" ht="16.5" thickBot="1" x14ac:dyDescent="0.3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8"/>
    </row>
    <row r="14" spans="1:15" x14ac:dyDescent="0.25">
      <c r="A14" s="49" t="s">
        <v>3</v>
      </c>
      <c r="B14" s="50"/>
      <c r="C14" s="50"/>
      <c r="D14" s="50"/>
      <c r="E14" s="51"/>
      <c r="F14" s="51"/>
      <c r="G14" s="51"/>
      <c r="H14" s="7"/>
      <c r="I14" s="138"/>
      <c r="J14" s="139"/>
      <c r="K14" s="139"/>
      <c r="L14" s="139"/>
      <c r="M14" s="140"/>
      <c r="N14" s="140"/>
      <c r="O14" s="141"/>
    </row>
    <row r="15" spans="1:15" ht="16.5" thickBot="1" x14ac:dyDescent="0.3">
      <c r="A15" s="61"/>
      <c r="B15" s="51"/>
      <c r="C15" s="51"/>
      <c r="D15" s="51"/>
      <c r="E15" s="51"/>
      <c r="F15" s="51"/>
      <c r="G15" s="51"/>
      <c r="H15" s="7"/>
      <c r="I15" s="142"/>
      <c r="J15" s="143"/>
      <c r="K15" s="143"/>
      <c r="L15" s="143"/>
      <c r="M15" s="143"/>
      <c r="N15" s="143"/>
      <c r="O15" s="144"/>
    </row>
    <row r="16" spans="1:15" ht="16.5" thickBot="1" x14ac:dyDescent="0.3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8"/>
    </row>
    <row r="17" spans="1:15" x14ac:dyDescent="0.25">
      <c r="A17" s="49" t="s">
        <v>4</v>
      </c>
      <c r="B17" s="50"/>
      <c r="C17" s="50"/>
      <c r="D17" s="50"/>
      <c r="E17" s="51"/>
      <c r="F17" s="51"/>
      <c r="G17" s="51"/>
      <c r="H17" s="7"/>
      <c r="I17" s="138"/>
      <c r="J17" s="139"/>
      <c r="K17" s="139"/>
      <c r="L17" s="139"/>
      <c r="M17" s="140"/>
      <c r="N17" s="140"/>
      <c r="O17" s="141"/>
    </row>
    <row r="18" spans="1:15" ht="16.5" thickBot="1" x14ac:dyDescent="0.3">
      <c r="A18" s="61"/>
      <c r="B18" s="51"/>
      <c r="C18" s="51"/>
      <c r="D18" s="51"/>
      <c r="E18" s="51"/>
      <c r="F18" s="51"/>
      <c r="G18" s="51"/>
      <c r="H18" s="7"/>
      <c r="I18" s="142"/>
      <c r="J18" s="143"/>
      <c r="K18" s="143"/>
      <c r="L18" s="143"/>
      <c r="M18" s="143"/>
      <c r="N18" s="143"/>
      <c r="O18" s="144"/>
    </row>
    <row r="19" spans="1:15" ht="16.5" thickBot="1" x14ac:dyDescent="0.3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8"/>
    </row>
    <row r="20" spans="1:15" x14ac:dyDescent="0.25">
      <c r="A20" s="49" t="s">
        <v>6</v>
      </c>
      <c r="B20" s="50"/>
      <c r="C20" s="50"/>
      <c r="D20" s="50"/>
      <c r="E20" s="51"/>
      <c r="F20" s="51"/>
      <c r="G20" s="51"/>
      <c r="H20" s="7"/>
      <c r="I20" s="138"/>
      <c r="J20" s="139"/>
      <c r="K20" s="139"/>
      <c r="L20" s="139"/>
      <c r="M20" s="140"/>
      <c r="N20" s="140"/>
      <c r="O20" s="141"/>
    </row>
    <row r="21" spans="1:15" ht="16.5" thickBot="1" x14ac:dyDescent="0.3">
      <c r="A21" s="61"/>
      <c r="B21" s="51"/>
      <c r="C21" s="51"/>
      <c r="D21" s="51"/>
      <c r="E21" s="51"/>
      <c r="F21" s="51"/>
      <c r="G21" s="51"/>
      <c r="H21" s="7"/>
      <c r="I21" s="142"/>
      <c r="J21" s="143"/>
      <c r="K21" s="143"/>
      <c r="L21" s="143"/>
      <c r="M21" s="143"/>
      <c r="N21" s="143"/>
      <c r="O21" s="144"/>
    </row>
    <row r="22" spans="1:15" ht="16.5" thickBot="1" x14ac:dyDescent="0.3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8"/>
    </row>
    <row r="23" spans="1:15" x14ac:dyDescent="0.25">
      <c r="A23" s="49" t="s">
        <v>7</v>
      </c>
      <c r="B23" s="50"/>
      <c r="C23" s="50"/>
      <c r="D23" s="50"/>
      <c r="E23" s="51"/>
      <c r="F23" s="51"/>
      <c r="G23" s="51"/>
      <c r="H23" s="7"/>
      <c r="I23" s="138"/>
      <c r="J23" s="139"/>
      <c r="K23" s="139"/>
      <c r="L23" s="139"/>
      <c r="M23" s="140"/>
      <c r="N23" s="140"/>
      <c r="O23" s="141"/>
    </row>
    <row r="24" spans="1:15" ht="16.5" thickBot="1" x14ac:dyDescent="0.3">
      <c r="A24" s="61"/>
      <c r="B24" s="51"/>
      <c r="C24" s="51"/>
      <c r="D24" s="51"/>
      <c r="E24" s="51"/>
      <c r="F24" s="51"/>
      <c r="G24" s="51"/>
      <c r="H24" s="7"/>
      <c r="I24" s="142"/>
      <c r="J24" s="143"/>
      <c r="K24" s="143"/>
      <c r="L24" s="143"/>
      <c r="M24" s="143"/>
      <c r="N24" s="143"/>
      <c r="O24" s="144"/>
    </row>
    <row r="25" spans="1:15" ht="16.5" thickBot="1" x14ac:dyDescent="0.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8"/>
    </row>
    <row r="26" spans="1:15" x14ac:dyDescent="0.25">
      <c r="A26" s="49" t="s">
        <v>8</v>
      </c>
      <c r="B26" s="50"/>
      <c r="C26" s="50"/>
      <c r="D26" s="50"/>
      <c r="E26" s="51"/>
      <c r="F26" s="51"/>
      <c r="G26" s="51"/>
      <c r="H26" s="7"/>
      <c r="I26" s="138"/>
      <c r="J26" s="139"/>
      <c r="K26" s="139"/>
      <c r="L26" s="139"/>
      <c r="M26" s="140"/>
      <c r="N26" s="140"/>
      <c r="O26" s="141"/>
    </row>
    <row r="27" spans="1:15" ht="16.5" thickBot="1" x14ac:dyDescent="0.3">
      <c r="A27" s="61"/>
      <c r="B27" s="51"/>
      <c r="C27" s="51"/>
      <c r="D27" s="51"/>
      <c r="E27" s="51"/>
      <c r="F27" s="51"/>
      <c r="G27" s="51"/>
      <c r="H27" s="7"/>
      <c r="I27" s="142"/>
      <c r="J27" s="143"/>
      <c r="K27" s="143"/>
      <c r="L27" s="143"/>
      <c r="M27" s="143"/>
      <c r="N27" s="143"/>
      <c r="O27" s="144"/>
    </row>
    <row r="28" spans="1:15" ht="16.5" thickBot="1" x14ac:dyDescent="0.3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8"/>
    </row>
    <row r="29" spans="1:15" x14ac:dyDescent="0.25">
      <c r="A29" s="49" t="s">
        <v>5</v>
      </c>
      <c r="B29" s="50"/>
      <c r="C29" s="50"/>
      <c r="D29" s="50"/>
      <c r="E29" s="51"/>
      <c r="F29" s="51"/>
      <c r="G29" s="51"/>
      <c r="H29" s="7"/>
      <c r="I29" s="138"/>
      <c r="J29" s="139"/>
      <c r="K29" s="139"/>
      <c r="L29" s="139"/>
      <c r="M29" s="140"/>
      <c r="N29" s="140"/>
      <c r="O29" s="141"/>
    </row>
    <row r="30" spans="1:15" ht="16.5" thickBot="1" x14ac:dyDescent="0.3">
      <c r="A30" s="61"/>
      <c r="B30" s="51"/>
      <c r="C30" s="51"/>
      <c r="D30" s="51"/>
      <c r="E30" s="51"/>
      <c r="F30" s="51"/>
      <c r="G30" s="51"/>
      <c r="H30" s="7"/>
      <c r="I30" s="142"/>
      <c r="J30" s="143"/>
      <c r="K30" s="143"/>
      <c r="L30" s="143"/>
      <c r="M30" s="143"/>
      <c r="N30" s="143"/>
      <c r="O30" s="144"/>
    </row>
    <row r="31" spans="1:15" ht="16.5" thickBot="1" x14ac:dyDescent="0.3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8"/>
    </row>
    <row r="32" spans="1:15" x14ac:dyDescent="0.25">
      <c r="A32" s="49" t="s">
        <v>9</v>
      </c>
      <c r="B32" s="50"/>
      <c r="C32" s="50"/>
      <c r="D32" s="50"/>
      <c r="E32" s="51"/>
      <c r="F32" s="51"/>
      <c r="G32" s="51"/>
      <c r="H32" s="7"/>
      <c r="I32" s="138"/>
      <c r="J32" s="139"/>
      <c r="K32" s="139"/>
      <c r="L32" s="139"/>
      <c r="M32" s="140"/>
      <c r="N32" s="140"/>
      <c r="O32" s="141"/>
    </row>
    <row r="33" spans="1:15" ht="16.5" thickBot="1" x14ac:dyDescent="0.3">
      <c r="A33" s="61"/>
      <c r="B33" s="51"/>
      <c r="C33" s="51"/>
      <c r="D33" s="51"/>
      <c r="E33" s="51"/>
      <c r="F33" s="51"/>
      <c r="G33" s="51"/>
      <c r="H33" s="7"/>
      <c r="I33" s="142"/>
      <c r="J33" s="143"/>
      <c r="K33" s="143"/>
      <c r="L33" s="143"/>
      <c r="M33" s="143"/>
      <c r="N33" s="143"/>
      <c r="O33" s="144"/>
    </row>
    <row r="34" spans="1:15" ht="16.5" thickBot="1" x14ac:dyDescent="0.3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8"/>
    </row>
    <row r="35" spans="1:15" x14ac:dyDescent="0.25">
      <c r="A35" s="49" t="s">
        <v>10</v>
      </c>
      <c r="B35" s="50"/>
      <c r="C35" s="50"/>
      <c r="D35" s="50"/>
      <c r="E35" s="51"/>
      <c r="F35" s="51"/>
      <c r="G35" s="51"/>
      <c r="H35" s="7"/>
      <c r="I35" s="138"/>
      <c r="J35" s="139"/>
      <c r="K35" s="139"/>
      <c r="L35" s="139"/>
      <c r="M35" s="140"/>
      <c r="N35" s="140"/>
      <c r="O35" s="141"/>
    </row>
    <row r="36" spans="1:15" ht="16.5" thickBot="1" x14ac:dyDescent="0.3">
      <c r="A36" s="61"/>
      <c r="B36" s="51"/>
      <c r="C36" s="51"/>
      <c r="D36" s="51"/>
      <c r="E36" s="51"/>
      <c r="F36" s="51"/>
      <c r="G36" s="51"/>
      <c r="H36" s="7"/>
      <c r="I36" s="142"/>
      <c r="J36" s="143"/>
      <c r="K36" s="143"/>
      <c r="L36" s="143"/>
      <c r="M36" s="143"/>
      <c r="N36" s="143"/>
      <c r="O36" s="144"/>
    </row>
    <row r="37" spans="1:15" ht="16.5" thickBot="1" x14ac:dyDescent="0.3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8"/>
    </row>
    <row r="38" spans="1:15" x14ac:dyDescent="0.25">
      <c r="A38" s="49" t="s">
        <v>11</v>
      </c>
      <c r="B38" s="50"/>
      <c r="C38" s="50"/>
      <c r="D38" s="50"/>
      <c r="E38" s="51"/>
      <c r="F38" s="51"/>
      <c r="G38" s="51"/>
      <c r="H38" s="7"/>
      <c r="I38" s="138"/>
      <c r="J38" s="139"/>
      <c r="K38" s="139"/>
      <c r="L38" s="139"/>
      <c r="M38" s="140"/>
      <c r="N38" s="140"/>
      <c r="O38" s="141"/>
    </row>
    <row r="39" spans="1:15" ht="16.5" thickBot="1" x14ac:dyDescent="0.3">
      <c r="A39" s="61"/>
      <c r="B39" s="51"/>
      <c r="C39" s="51"/>
      <c r="D39" s="51"/>
      <c r="E39" s="51"/>
      <c r="F39" s="51"/>
      <c r="G39" s="51"/>
      <c r="H39" s="7"/>
      <c r="I39" s="142"/>
      <c r="J39" s="143"/>
      <c r="K39" s="143"/>
      <c r="L39" s="143"/>
      <c r="M39" s="143"/>
      <c r="N39" s="143"/>
      <c r="O39" s="144"/>
    </row>
    <row r="40" spans="1:15" ht="16.5" thickBot="1" x14ac:dyDescent="0.3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8"/>
    </row>
    <row r="41" spans="1:15" ht="15.75" customHeight="1" x14ac:dyDescent="0.25">
      <c r="A41" s="49" t="s">
        <v>12</v>
      </c>
      <c r="B41" s="50"/>
      <c r="C41" s="50"/>
      <c r="D41" s="50"/>
      <c r="E41" s="51"/>
      <c r="F41" s="51"/>
      <c r="G41" s="51"/>
      <c r="H41" s="7"/>
      <c r="I41" s="138"/>
      <c r="J41" s="139"/>
      <c r="K41" s="139"/>
      <c r="L41" s="139"/>
      <c r="M41" s="140"/>
      <c r="N41" s="140"/>
      <c r="O41" s="141"/>
    </row>
    <row r="42" spans="1:15" ht="16.5" thickBot="1" x14ac:dyDescent="0.3">
      <c r="A42" s="61"/>
      <c r="B42" s="51"/>
      <c r="C42" s="51"/>
      <c r="D42" s="51"/>
      <c r="E42" s="51"/>
      <c r="F42" s="51"/>
      <c r="G42" s="51"/>
      <c r="H42" s="7"/>
      <c r="I42" s="142"/>
      <c r="J42" s="143"/>
      <c r="K42" s="143"/>
      <c r="L42" s="143"/>
      <c r="M42" s="143"/>
      <c r="N42" s="143"/>
      <c r="O42" s="144"/>
    </row>
    <row r="43" spans="1:15" ht="16.5" thickBot="1" x14ac:dyDescent="0.3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8"/>
    </row>
    <row r="44" spans="1:15" x14ac:dyDescent="0.25">
      <c r="A44" s="49" t="s">
        <v>21</v>
      </c>
      <c r="B44" s="50"/>
      <c r="C44" s="50"/>
      <c r="D44" s="50"/>
      <c r="E44" s="51"/>
      <c r="F44" s="51"/>
      <c r="G44" s="51"/>
      <c r="H44" s="7"/>
      <c r="I44" s="138"/>
      <c r="J44" s="139"/>
      <c r="K44" s="139"/>
      <c r="L44" s="139"/>
      <c r="M44" s="140"/>
      <c r="N44" s="140"/>
      <c r="O44" s="141"/>
    </row>
    <row r="45" spans="1:15" ht="16.5" thickBot="1" x14ac:dyDescent="0.3">
      <c r="A45" s="61"/>
      <c r="B45" s="51"/>
      <c r="C45" s="51"/>
      <c r="D45" s="51"/>
      <c r="E45" s="51"/>
      <c r="F45" s="51"/>
      <c r="G45" s="51"/>
      <c r="H45" s="7"/>
      <c r="I45" s="142"/>
      <c r="J45" s="143"/>
      <c r="K45" s="143"/>
      <c r="L45" s="143"/>
      <c r="M45" s="143"/>
      <c r="N45" s="143"/>
      <c r="O45" s="144"/>
    </row>
    <row r="46" spans="1:15" ht="16.5" thickBot="1" x14ac:dyDescent="0.3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</row>
    <row r="47" spans="1:15" ht="16.5" thickBot="1" x14ac:dyDescent="0.3">
      <c r="A47" s="6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8"/>
    </row>
    <row r="48" spans="1:15" ht="16.5" thickBot="1" x14ac:dyDescent="0.3">
      <c r="A48" s="90" t="s">
        <v>14</v>
      </c>
      <c r="B48" s="91"/>
      <c r="C48" s="91"/>
      <c r="D48" s="91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3"/>
    </row>
    <row r="49" spans="1:15" ht="16.5" thickBot="1" x14ac:dyDescent="0.3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8"/>
    </row>
    <row r="50" spans="1:15" x14ac:dyDescent="0.25">
      <c r="A50" s="49" t="s">
        <v>15</v>
      </c>
      <c r="B50" s="50"/>
      <c r="C50" s="50"/>
      <c r="D50" s="50"/>
      <c r="E50" s="51"/>
      <c r="F50" s="51"/>
      <c r="G50" s="51"/>
      <c r="H50" s="7"/>
      <c r="I50" s="130" t="s">
        <v>109</v>
      </c>
      <c r="J50" s="131"/>
      <c r="K50" s="131"/>
      <c r="L50" s="131"/>
      <c r="M50" s="132"/>
      <c r="N50" s="132"/>
      <c r="O50" s="133"/>
    </row>
    <row r="51" spans="1:15" ht="16.5" thickBot="1" x14ac:dyDescent="0.3">
      <c r="A51" s="61"/>
      <c r="B51" s="51"/>
      <c r="C51" s="51"/>
      <c r="D51" s="51"/>
      <c r="E51" s="51"/>
      <c r="F51" s="51"/>
      <c r="G51" s="51"/>
      <c r="H51" s="7"/>
      <c r="I51" s="134"/>
      <c r="J51" s="135"/>
      <c r="K51" s="135"/>
      <c r="L51" s="135"/>
      <c r="M51" s="135"/>
      <c r="N51" s="135"/>
      <c r="O51" s="136"/>
    </row>
    <row r="52" spans="1:15" ht="16.5" thickBot="1" x14ac:dyDescent="0.3">
      <c r="A52" s="6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8"/>
    </row>
    <row r="53" spans="1:15" x14ac:dyDescent="0.25">
      <c r="A53" s="49" t="s">
        <v>16</v>
      </c>
      <c r="B53" s="50"/>
      <c r="C53" s="50"/>
      <c r="D53" s="50"/>
      <c r="E53" s="51"/>
      <c r="F53" s="51"/>
      <c r="G53" s="51"/>
      <c r="H53" s="7"/>
      <c r="I53" s="130" t="s">
        <v>29</v>
      </c>
      <c r="J53" s="131"/>
      <c r="K53" s="131"/>
      <c r="L53" s="131"/>
      <c r="M53" s="132"/>
      <c r="N53" s="132"/>
      <c r="O53" s="133"/>
    </row>
    <row r="54" spans="1:15" ht="16.5" thickBot="1" x14ac:dyDescent="0.3">
      <c r="A54" s="61"/>
      <c r="B54" s="51"/>
      <c r="C54" s="51"/>
      <c r="D54" s="51"/>
      <c r="E54" s="51"/>
      <c r="F54" s="51"/>
      <c r="G54" s="51"/>
      <c r="H54" s="7"/>
      <c r="I54" s="134"/>
      <c r="J54" s="135"/>
      <c r="K54" s="135"/>
      <c r="L54" s="135"/>
      <c r="M54" s="135"/>
      <c r="N54" s="135"/>
      <c r="O54" s="136"/>
    </row>
    <row r="55" spans="1:15" ht="16.5" thickBot="1" x14ac:dyDescent="0.3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8"/>
    </row>
    <row r="56" spans="1:15" x14ac:dyDescent="0.25">
      <c r="A56" s="49" t="s">
        <v>17</v>
      </c>
      <c r="B56" s="50"/>
      <c r="C56" s="50"/>
      <c r="D56" s="50"/>
      <c r="E56" s="51"/>
      <c r="F56" s="51"/>
      <c r="G56" s="51"/>
      <c r="H56" s="7"/>
      <c r="I56" s="130" t="s">
        <v>30</v>
      </c>
      <c r="J56" s="131"/>
      <c r="K56" s="131"/>
      <c r="L56" s="131"/>
      <c r="M56" s="132"/>
      <c r="N56" s="132"/>
      <c r="O56" s="133"/>
    </row>
    <row r="57" spans="1:15" ht="16.5" thickBot="1" x14ac:dyDescent="0.3">
      <c r="A57" s="61"/>
      <c r="B57" s="51"/>
      <c r="C57" s="51"/>
      <c r="D57" s="51"/>
      <c r="E57" s="51"/>
      <c r="F57" s="51"/>
      <c r="G57" s="51"/>
      <c r="H57" s="7"/>
      <c r="I57" s="134"/>
      <c r="J57" s="135"/>
      <c r="K57" s="135"/>
      <c r="L57" s="135"/>
      <c r="M57" s="135"/>
      <c r="N57" s="135"/>
      <c r="O57" s="136"/>
    </row>
    <row r="58" spans="1:15" ht="16.5" thickBot="1" x14ac:dyDescent="0.3">
      <c r="A58" s="6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8"/>
    </row>
    <row r="59" spans="1:15" x14ac:dyDescent="0.25">
      <c r="A59" s="49" t="s">
        <v>18</v>
      </c>
      <c r="B59" s="50"/>
      <c r="C59" s="50"/>
      <c r="D59" s="50"/>
      <c r="E59" s="51"/>
      <c r="F59" s="51"/>
      <c r="G59" s="51"/>
      <c r="H59" s="7"/>
      <c r="I59" s="130" t="s">
        <v>31</v>
      </c>
      <c r="J59" s="131"/>
      <c r="K59" s="131"/>
      <c r="L59" s="131"/>
      <c r="M59" s="132"/>
      <c r="N59" s="132"/>
      <c r="O59" s="133"/>
    </row>
    <row r="60" spans="1:15" ht="16.5" thickBot="1" x14ac:dyDescent="0.3">
      <c r="A60" s="61"/>
      <c r="B60" s="51"/>
      <c r="C60" s="51"/>
      <c r="D60" s="51"/>
      <c r="E60" s="51"/>
      <c r="F60" s="51"/>
      <c r="G60" s="51"/>
      <c r="H60" s="7"/>
      <c r="I60" s="134"/>
      <c r="J60" s="135"/>
      <c r="K60" s="135"/>
      <c r="L60" s="135"/>
      <c r="M60" s="135"/>
      <c r="N60" s="135"/>
      <c r="O60" s="136"/>
    </row>
    <row r="61" spans="1:15" ht="16.5" thickBot="1" x14ac:dyDescent="0.3">
      <c r="A61" s="6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8"/>
    </row>
    <row r="62" spans="1:15" x14ac:dyDescent="0.25">
      <c r="A62" s="49" t="s">
        <v>20</v>
      </c>
      <c r="B62" s="50"/>
      <c r="C62" s="50"/>
      <c r="D62" s="50"/>
      <c r="E62" s="51"/>
      <c r="F62" s="51"/>
      <c r="G62" s="51"/>
      <c r="H62" s="7"/>
      <c r="I62" s="130" t="s">
        <v>39</v>
      </c>
      <c r="J62" s="131"/>
      <c r="K62" s="131"/>
      <c r="L62" s="131"/>
      <c r="M62" s="132"/>
      <c r="N62" s="132"/>
      <c r="O62" s="133"/>
    </row>
    <row r="63" spans="1:15" ht="16.5" thickBot="1" x14ac:dyDescent="0.3">
      <c r="A63" s="61"/>
      <c r="B63" s="51"/>
      <c r="C63" s="51"/>
      <c r="D63" s="51"/>
      <c r="E63" s="51"/>
      <c r="F63" s="51"/>
      <c r="G63" s="51"/>
      <c r="H63" s="7"/>
      <c r="I63" s="134"/>
      <c r="J63" s="135"/>
      <c r="K63" s="135"/>
      <c r="L63" s="135"/>
      <c r="M63" s="135"/>
      <c r="N63" s="135"/>
      <c r="O63" s="136"/>
    </row>
    <row r="64" spans="1:15" ht="16.5" thickBot="1" x14ac:dyDescent="0.3">
      <c r="A64" s="6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8"/>
    </row>
    <row r="65" spans="1:15" x14ac:dyDescent="0.25">
      <c r="A65" s="49" t="s">
        <v>22</v>
      </c>
      <c r="B65" s="50"/>
      <c r="C65" s="50"/>
      <c r="D65" s="50"/>
      <c r="E65" s="51"/>
      <c r="F65" s="51"/>
      <c r="G65" s="51"/>
      <c r="H65" s="7"/>
      <c r="I65" s="130" t="s">
        <v>36</v>
      </c>
      <c r="J65" s="131"/>
      <c r="K65" s="131"/>
      <c r="L65" s="131"/>
      <c r="M65" s="132"/>
      <c r="N65" s="132"/>
      <c r="O65" s="133"/>
    </row>
    <row r="66" spans="1:15" ht="16.5" thickBot="1" x14ac:dyDescent="0.3">
      <c r="A66" s="61"/>
      <c r="B66" s="51"/>
      <c r="C66" s="51"/>
      <c r="D66" s="51"/>
      <c r="E66" s="51"/>
      <c r="F66" s="51"/>
      <c r="G66" s="51"/>
      <c r="H66" s="7"/>
      <c r="I66" s="134"/>
      <c r="J66" s="135"/>
      <c r="K66" s="135"/>
      <c r="L66" s="135"/>
      <c r="M66" s="135"/>
      <c r="N66" s="135"/>
      <c r="O66" s="136"/>
    </row>
    <row r="67" spans="1:15" ht="16.5" thickBot="1" x14ac:dyDescent="0.3">
      <c r="A67" s="6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8"/>
    </row>
    <row r="68" spans="1:15" x14ac:dyDescent="0.25">
      <c r="A68" s="49" t="s">
        <v>23</v>
      </c>
      <c r="B68" s="50"/>
      <c r="C68" s="50"/>
      <c r="D68" s="50"/>
      <c r="E68" s="51"/>
      <c r="F68" s="51"/>
      <c r="G68" s="51"/>
      <c r="H68" s="7"/>
      <c r="I68" s="130" t="s">
        <v>110</v>
      </c>
      <c r="J68" s="131"/>
      <c r="K68" s="131"/>
      <c r="L68" s="131"/>
      <c r="M68" s="132"/>
      <c r="N68" s="132"/>
      <c r="O68" s="133"/>
    </row>
    <row r="69" spans="1:15" ht="16.5" thickBot="1" x14ac:dyDescent="0.3">
      <c r="A69" s="61"/>
      <c r="B69" s="51"/>
      <c r="C69" s="51"/>
      <c r="D69" s="51"/>
      <c r="E69" s="51"/>
      <c r="F69" s="51"/>
      <c r="G69" s="51"/>
      <c r="H69" s="7"/>
      <c r="I69" s="134"/>
      <c r="J69" s="135"/>
      <c r="K69" s="135"/>
      <c r="L69" s="135"/>
      <c r="M69" s="135"/>
      <c r="N69" s="135"/>
      <c r="O69" s="136"/>
    </row>
    <row r="70" spans="1:15" ht="16.5" thickBot="1" x14ac:dyDescent="0.3">
      <c r="A70" s="6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8"/>
    </row>
    <row r="71" spans="1:15" x14ac:dyDescent="0.25">
      <c r="A71" s="49" t="s">
        <v>26</v>
      </c>
      <c r="B71" s="50"/>
      <c r="C71" s="50"/>
      <c r="D71" s="50"/>
      <c r="E71" s="51"/>
      <c r="F71" s="51"/>
      <c r="G71" s="51"/>
      <c r="H71" s="7"/>
      <c r="I71" s="130" t="s">
        <v>40</v>
      </c>
      <c r="J71" s="131"/>
      <c r="K71" s="131"/>
      <c r="L71" s="131"/>
      <c r="M71" s="132"/>
      <c r="N71" s="132"/>
      <c r="O71" s="133"/>
    </row>
    <row r="72" spans="1:15" ht="16.5" thickBot="1" x14ac:dyDescent="0.3">
      <c r="A72" s="61"/>
      <c r="B72" s="51"/>
      <c r="C72" s="51"/>
      <c r="D72" s="51"/>
      <c r="E72" s="51"/>
      <c r="F72" s="51"/>
      <c r="G72" s="51"/>
      <c r="H72" s="7"/>
      <c r="I72" s="134"/>
      <c r="J72" s="135"/>
      <c r="K72" s="135"/>
      <c r="L72" s="135"/>
      <c r="M72" s="135"/>
      <c r="N72" s="135"/>
      <c r="O72" s="136"/>
    </row>
    <row r="73" spans="1:15" ht="16.5" thickBot="1" x14ac:dyDescent="0.3">
      <c r="A73" s="6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8"/>
    </row>
    <row r="74" spans="1:15" ht="15.75" customHeight="1" x14ac:dyDescent="0.25">
      <c r="A74" s="49" t="s">
        <v>24</v>
      </c>
      <c r="B74" s="50"/>
      <c r="C74" s="50"/>
      <c r="D74" s="50"/>
      <c r="E74" s="51"/>
      <c r="F74" s="51"/>
      <c r="G74" s="51"/>
      <c r="H74" s="7"/>
      <c r="I74" s="137">
        <f>-MIN(D229:O229)</f>
        <v>146.38300000000001</v>
      </c>
      <c r="J74" s="63"/>
      <c r="K74" s="63"/>
      <c r="L74" s="63"/>
      <c r="M74" s="64"/>
      <c r="N74" s="64"/>
      <c r="O74" s="65"/>
    </row>
    <row r="75" spans="1:15" ht="16.5" thickBot="1" x14ac:dyDescent="0.3">
      <c r="A75" s="61"/>
      <c r="B75" s="51"/>
      <c r="C75" s="51"/>
      <c r="D75" s="51"/>
      <c r="E75" s="51"/>
      <c r="F75" s="51"/>
      <c r="G75" s="51"/>
      <c r="H75" s="7"/>
      <c r="I75" s="66"/>
      <c r="J75" s="67"/>
      <c r="K75" s="67"/>
      <c r="L75" s="67"/>
      <c r="M75" s="67"/>
      <c r="N75" s="67"/>
      <c r="O75" s="68"/>
    </row>
    <row r="76" spans="1:15" ht="16.5" thickBot="1" x14ac:dyDescent="0.3">
      <c r="A76" s="6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8"/>
    </row>
    <row r="77" spans="1:15" ht="15.75" customHeight="1" x14ac:dyDescent="0.25">
      <c r="A77" s="49" t="s">
        <v>25</v>
      </c>
      <c r="B77" s="50"/>
      <c r="C77" s="50"/>
      <c r="D77" s="50"/>
      <c r="E77" s="51"/>
      <c r="F77" s="51"/>
      <c r="G77" s="51"/>
      <c r="H77" s="7"/>
      <c r="I77" s="137">
        <f>I74</f>
        <v>146.38300000000001</v>
      </c>
      <c r="J77" s="63"/>
      <c r="K77" s="63"/>
      <c r="L77" s="63"/>
      <c r="M77" s="64"/>
      <c r="N77" s="64"/>
      <c r="O77" s="65"/>
    </row>
    <row r="78" spans="1:15" ht="16.5" thickBot="1" x14ac:dyDescent="0.3">
      <c r="A78" s="61"/>
      <c r="B78" s="51"/>
      <c r="C78" s="51"/>
      <c r="D78" s="51"/>
      <c r="E78" s="51"/>
      <c r="F78" s="51"/>
      <c r="G78" s="51"/>
      <c r="H78" s="7"/>
      <c r="I78" s="66"/>
      <c r="J78" s="67"/>
      <c r="K78" s="67"/>
      <c r="L78" s="67"/>
      <c r="M78" s="67"/>
      <c r="N78" s="67"/>
      <c r="O78" s="68"/>
    </row>
    <row r="79" spans="1:15" ht="16.5" thickBot="1" x14ac:dyDescent="0.3">
      <c r="A79" s="6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8"/>
    </row>
    <row r="80" spans="1:15" x14ac:dyDescent="0.25">
      <c r="A80" s="49" t="s">
        <v>104</v>
      </c>
      <c r="B80" s="50"/>
      <c r="C80" s="50"/>
      <c r="D80" s="50"/>
      <c r="E80" s="51"/>
      <c r="F80" s="51"/>
      <c r="G80" s="51"/>
      <c r="H80" s="7"/>
      <c r="I80" s="62">
        <f>I259</f>
        <v>18</v>
      </c>
      <c r="J80" s="63"/>
      <c r="K80" s="63"/>
      <c r="L80" s="63"/>
      <c r="M80" s="64"/>
      <c r="N80" s="64"/>
      <c r="O80" s="65"/>
    </row>
    <row r="81" spans="1:15" ht="16.5" thickBot="1" x14ac:dyDescent="0.3">
      <c r="A81" s="61"/>
      <c r="B81" s="51"/>
      <c r="C81" s="51"/>
      <c r="D81" s="51"/>
      <c r="E81" s="51"/>
      <c r="F81" s="51"/>
      <c r="G81" s="51"/>
      <c r="H81" s="7"/>
      <c r="I81" s="66"/>
      <c r="J81" s="67"/>
      <c r="K81" s="67"/>
      <c r="L81" s="67"/>
      <c r="M81" s="67"/>
      <c r="N81" s="67"/>
      <c r="O81" s="68"/>
    </row>
    <row r="82" spans="1:15" ht="16.5" thickBot="1" x14ac:dyDescent="0.3">
      <c r="A82" s="6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8"/>
    </row>
    <row r="83" spans="1:15" x14ac:dyDescent="0.25">
      <c r="A83" s="49" t="s">
        <v>102</v>
      </c>
      <c r="B83" s="50"/>
      <c r="C83" s="50"/>
      <c r="D83" s="50"/>
      <c r="E83" s="51"/>
      <c r="F83" s="51"/>
      <c r="G83" s="51"/>
      <c r="H83" s="7"/>
      <c r="I83" s="54">
        <f>I262</f>
        <v>0.60543014096970804</v>
      </c>
      <c r="J83" s="63"/>
      <c r="K83" s="63"/>
      <c r="L83" s="63"/>
      <c r="M83" s="64"/>
      <c r="N83" s="64"/>
      <c r="O83" s="65"/>
    </row>
    <row r="84" spans="1:15" ht="16.5" thickBot="1" x14ac:dyDescent="0.3">
      <c r="A84" s="61"/>
      <c r="B84" s="51"/>
      <c r="C84" s="51"/>
      <c r="D84" s="51"/>
      <c r="E84" s="51"/>
      <c r="F84" s="51"/>
      <c r="G84" s="51"/>
      <c r="H84" s="7"/>
      <c r="I84" s="66"/>
      <c r="J84" s="67"/>
      <c r="K84" s="67"/>
      <c r="L84" s="67"/>
      <c r="M84" s="67"/>
      <c r="N84" s="67"/>
      <c r="O84" s="68"/>
    </row>
    <row r="85" spans="1:15" ht="16.5" thickBot="1" x14ac:dyDescent="0.3">
      <c r="A85" s="6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8"/>
    </row>
    <row r="86" spans="1:15" x14ac:dyDescent="0.25">
      <c r="A86" s="49" t="s">
        <v>105</v>
      </c>
      <c r="B86" s="50"/>
      <c r="C86" s="50"/>
      <c r="D86" s="50"/>
      <c r="E86" s="51"/>
      <c r="F86" s="51"/>
      <c r="G86" s="51"/>
      <c r="H86" s="7"/>
      <c r="I86" s="137">
        <f>AVERAGE(D224:O224)</f>
        <v>7.5258333333333312</v>
      </c>
      <c r="J86" s="63"/>
      <c r="K86" s="63"/>
      <c r="L86" s="63"/>
      <c r="M86" s="64"/>
      <c r="N86" s="64"/>
      <c r="O86" s="65"/>
    </row>
    <row r="87" spans="1:15" ht="16.5" thickBot="1" x14ac:dyDescent="0.3">
      <c r="A87" s="61"/>
      <c r="B87" s="51"/>
      <c r="C87" s="51"/>
      <c r="D87" s="51"/>
      <c r="E87" s="51"/>
      <c r="F87" s="51"/>
      <c r="G87" s="51"/>
      <c r="H87" s="7"/>
      <c r="I87" s="66"/>
      <c r="J87" s="67"/>
      <c r="K87" s="67"/>
      <c r="L87" s="67"/>
      <c r="M87" s="67"/>
      <c r="N87" s="67"/>
      <c r="O87" s="68"/>
    </row>
    <row r="88" spans="1:15" ht="16.5" thickBot="1" x14ac:dyDescent="0.3">
      <c r="A88" s="6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8"/>
    </row>
    <row r="89" spans="1:15" x14ac:dyDescent="0.25">
      <c r="A89" s="49" t="s">
        <v>28</v>
      </c>
      <c r="B89" s="50"/>
      <c r="C89" s="50"/>
      <c r="D89" s="50"/>
      <c r="E89" s="51"/>
      <c r="F89" s="51"/>
      <c r="G89" s="51"/>
      <c r="H89" s="7"/>
      <c r="I89" s="130"/>
      <c r="J89" s="131"/>
      <c r="K89" s="131"/>
      <c r="L89" s="131"/>
      <c r="M89" s="132"/>
      <c r="N89" s="132"/>
      <c r="O89" s="133"/>
    </row>
    <row r="90" spans="1:15" ht="16.5" thickBot="1" x14ac:dyDescent="0.3">
      <c r="A90" s="61"/>
      <c r="B90" s="51"/>
      <c r="C90" s="51"/>
      <c r="D90" s="51"/>
      <c r="E90" s="51"/>
      <c r="F90" s="51"/>
      <c r="G90" s="51"/>
      <c r="H90" s="7"/>
      <c r="I90" s="134"/>
      <c r="J90" s="135"/>
      <c r="K90" s="135"/>
      <c r="L90" s="135"/>
      <c r="M90" s="135"/>
      <c r="N90" s="135"/>
      <c r="O90" s="136"/>
    </row>
    <row r="91" spans="1:15" ht="16.5" thickBot="1" x14ac:dyDescent="0.3">
      <c r="A91" s="12"/>
      <c r="B91" s="13"/>
      <c r="C91" s="13"/>
      <c r="D91" s="13"/>
      <c r="E91" s="13"/>
      <c r="F91" s="13"/>
      <c r="G91" s="13"/>
      <c r="H91" s="7"/>
      <c r="I91" s="13"/>
      <c r="J91" s="13"/>
      <c r="K91" s="13"/>
      <c r="L91" s="13"/>
      <c r="M91" s="13"/>
      <c r="N91" s="13"/>
      <c r="O91" s="14"/>
    </row>
    <row r="92" spans="1:15" ht="16.5" thickBot="1" x14ac:dyDescent="0.3">
      <c r="A92" s="90" t="s">
        <v>41</v>
      </c>
      <c r="B92" s="91"/>
      <c r="C92" s="91"/>
      <c r="D92" s="91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3"/>
    </row>
    <row r="93" spans="1:15" x14ac:dyDescent="0.25">
      <c r="A93" s="168" t="s">
        <v>137</v>
      </c>
      <c r="B93" s="169"/>
      <c r="C93" s="169"/>
      <c r="D93" s="169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1"/>
    </row>
    <row r="94" spans="1:15" x14ac:dyDescent="0.25">
      <c r="A94" s="172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4"/>
    </row>
    <row r="95" spans="1:15" x14ac:dyDescent="0.25">
      <c r="A95" s="172"/>
      <c r="B95" s="173"/>
      <c r="C95" s="173"/>
      <c r="D95" s="173"/>
      <c r="E95" s="173"/>
      <c r="F95" s="173"/>
      <c r="G95" s="173"/>
      <c r="H95" s="173"/>
      <c r="I95" s="173"/>
      <c r="J95" s="173"/>
      <c r="K95" s="173"/>
      <c r="L95" s="173"/>
      <c r="M95" s="173"/>
      <c r="N95" s="173"/>
      <c r="O95" s="174"/>
    </row>
    <row r="96" spans="1:15" x14ac:dyDescent="0.25">
      <c r="A96" s="172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173"/>
      <c r="O96" s="174"/>
    </row>
    <row r="97" spans="1:15" x14ac:dyDescent="0.25">
      <c r="A97" s="172"/>
      <c r="B97" s="173"/>
      <c r="C97" s="173"/>
      <c r="D97" s="173"/>
      <c r="E97" s="173"/>
      <c r="F97" s="173"/>
      <c r="G97" s="173"/>
      <c r="H97" s="173"/>
      <c r="I97" s="173"/>
      <c r="J97" s="173"/>
      <c r="K97" s="173"/>
      <c r="L97" s="173"/>
      <c r="M97" s="173"/>
      <c r="N97" s="173"/>
      <c r="O97" s="174"/>
    </row>
    <row r="98" spans="1:15" x14ac:dyDescent="0.25">
      <c r="A98" s="172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4"/>
    </row>
    <row r="99" spans="1:15" x14ac:dyDescent="0.25">
      <c r="A99" s="172"/>
      <c r="B99" s="173"/>
      <c r="C99" s="173"/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4"/>
    </row>
    <row r="100" spans="1:15" x14ac:dyDescent="0.25">
      <c r="A100" s="172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173"/>
      <c r="O100" s="174"/>
    </row>
    <row r="101" spans="1:15" x14ac:dyDescent="0.25">
      <c r="A101" s="172"/>
      <c r="B101" s="173"/>
      <c r="C101" s="173"/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3"/>
      <c r="O101" s="174"/>
    </row>
    <row r="102" spans="1:15" x14ac:dyDescent="0.25">
      <c r="A102" s="172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173"/>
      <c r="O102" s="174"/>
    </row>
    <row r="103" spans="1:15" x14ac:dyDescent="0.25">
      <c r="A103" s="172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173"/>
      <c r="O103" s="174"/>
    </row>
    <row r="104" spans="1:15" x14ac:dyDescent="0.25">
      <c r="A104" s="172"/>
      <c r="B104" s="173"/>
      <c r="C104" s="173"/>
      <c r="D104" s="173"/>
      <c r="E104" s="173"/>
      <c r="F104" s="173"/>
      <c r="G104" s="173"/>
      <c r="H104" s="173"/>
      <c r="I104" s="173"/>
      <c r="J104" s="173"/>
      <c r="K104" s="173"/>
      <c r="L104" s="173"/>
      <c r="M104" s="173"/>
      <c r="N104" s="173"/>
      <c r="O104" s="174"/>
    </row>
    <row r="105" spans="1:15" x14ac:dyDescent="0.25">
      <c r="A105" s="172"/>
      <c r="B105" s="173"/>
      <c r="C105" s="173"/>
      <c r="D105" s="173"/>
      <c r="E105" s="173"/>
      <c r="F105" s="173"/>
      <c r="G105" s="173"/>
      <c r="H105" s="173"/>
      <c r="I105" s="173"/>
      <c r="J105" s="173"/>
      <c r="K105" s="173"/>
      <c r="L105" s="173"/>
      <c r="M105" s="173"/>
      <c r="N105" s="173"/>
      <c r="O105" s="174"/>
    </row>
    <row r="106" spans="1:15" x14ac:dyDescent="0.25">
      <c r="A106" s="172"/>
      <c r="B106" s="173"/>
      <c r="C106" s="173"/>
      <c r="D106" s="173"/>
      <c r="E106" s="173"/>
      <c r="F106" s="173"/>
      <c r="G106" s="173"/>
      <c r="H106" s="173"/>
      <c r="I106" s="173"/>
      <c r="J106" s="173"/>
      <c r="K106" s="173"/>
      <c r="L106" s="173"/>
      <c r="M106" s="173"/>
      <c r="N106" s="173"/>
      <c r="O106" s="174"/>
    </row>
    <row r="107" spans="1:15" x14ac:dyDescent="0.25">
      <c r="A107" s="172"/>
      <c r="B107" s="173"/>
      <c r="C107" s="173"/>
      <c r="D107" s="173"/>
      <c r="E107" s="173"/>
      <c r="F107" s="173"/>
      <c r="G107" s="173"/>
      <c r="H107" s="173"/>
      <c r="I107" s="173"/>
      <c r="J107" s="173"/>
      <c r="K107" s="173"/>
      <c r="L107" s="173"/>
      <c r="M107" s="173"/>
      <c r="N107" s="173"/>
      <c r="O107" s="174"/>
    </row>
    <row r="108" spans="1:15" x14ac:dyDescent="0.25">
      <c r="A108" s="172"/>
      <c r="B108" s="173"/>
      <c r="C108" s="173"/>
      <c r="D108" s="173"/>
      <c r="E108" s="173"/>
      <c r="F108" s="173"/>
      <c r="G108" s="173"/>
      <c r="H108" s="173"/>
      <c r="I108" s="173"/>
      <c r="J108" s="173"/>
      <c r="K108" s="173"/>
      <c r="L108" s="173"/>
      <c r="M108" s="173"/>
      <c r="N108" s="173"/>
      <c r="O108" s="174"/>
    </row>
    <row r="109" spans="1:15" x14ac:dyDescent="0.25">
      <c r="A109" s="172"/>
      <c r="B109" s="173"/>
      <c r="C109" s="173"/>
      <c r="D109" s="173"/>
      <c r="E109" s="173"/>
      <c r="F109" s="173"/>
      <c r="G109" s="173"/>
      <c r="H109" s="173"/>
      <c r="I109" s="173"/>
      <c r="J109" s="173"/>
      <c r="K109" s="173"/>
      <c r="L109" s="173"/>
      <c r="M109" s="173"/>
      <c r="N109" s="173"/>
      <c r="O109" s="174"/>
    </row>
    <row r="110" spans="1:15" ht="16.5" thickBot="1" x14ac:dyDescent="0.3">
      <c r="A110" s="172"/>
      <c r="B110" s="173"/>
      <c r="C110" s="173"/>
      <c r="D110" s="173"/>
      <c r="E110" s="173"/>
      <c r="F110" s="173"/>
      <c r="G110" s="173"/>
      <c r="H110" s="173"/>
      <c r="I110" s="173"/>
      <c r="J110" s="173"/>
      <c r="K110" s="173"/>
      <c r="L110" s="173"/>
      <c r="M110" s="173"/>
      <c r="N110" s="173"/>
      <c r="O110" s="174"/>
    </row>
    <row r="111" spans="1:15" ht="16.5" thickBot="1" x14ac:dyDescent="0.3">
      <c r="A111" s="90" t="s">
        <v>42</v>
      </c>
      <c r="B111" s="91"/>
      <c r="C111" s="91"/>
      <c r="D111" s="91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3"/>
    </row>
    <row r="112" spans="1:15" x14ac:dyDescent="0.25">
      <c r="A112" s="168" t="s">
        <v>116</v>
      </c>
      <c r="B112" s="169"/>
      <c r="C112" s="169"/>
      <c r="D112" s="169"/>
      <c r="E112" s="170"/>
      <c r="F112" s="170"/>
      <c r="G112" s="170"/>
      <c r="H112" s="170"/>
      <c r="I112" s="170"/>
      <c r="J112" s="170"/>
      <c r="K112" s="170"/>
      <c r="L112" s="170"/>
      <c r="M112" s="170"/>
      <c r="N112" s="170"/>
      <c r="O112" s="171"/>
    </row>
    <row r="113" spans="1:15" x14ac:dyDescent="0.25">
      <c r="A113" s="172"/>
      <c r="B113" s="173"/>
      <c r="C113" s="173"/>
      <c r="D113" s="173"/>
      <c r="E113" s="173"/>
      <c r="F113" s="173"/>
      <c r="G113" s="173"/>
      <c r="H113" s="173"/>
      <c r="I113" s="173"/>
      <c r="J113" s="173"/>
      <c r="K113" s="173"/>
      <c r="L113" s="173"/>
      <c r="M113" s="173"/>
      <c r="N113" s="173"/>
      <c r="O113" s="174"/>
    </row>
    <row r="114" spans="1:15" x14ac:dyDescent="0.25">
      <c r="A114" s="172"/>
      <c r="B114" s="173"/>
      <c r="C114" s="173"/>
      <c r="D114" s="173"/>
      <c r="E114" s="173"/>
      <c r="F114" s="173"/>
      <c r="G114" s="173"/>
      <c r="H114" s="173"/>
      <c r="I114" s="173"/>
      <c r="J114" s="173"/>
      <c r="K114" s="173"/>
      <c r="L114" s="173"/>
      <c r="M114" s="173"/>
      <c r="N114" s="173"/>
      <c r="O114" s="174"/>
    </row>
    <row r="115" spans="1:15" x14ac:dyDescent="0.25">
      <c r="A115" s="172"/>
      <c r="B115" s="173"/>
      <c r="C115" s="173"/>
      <c r="D115" s="173"/>
      <c r="E115" s="173"/>
      <c r="F115" s="173"/>
      <c r="G115" s="173"/>
      <c r="H115" s="173"/>
      <c r="I115" s="173"/>
      <c r="J115" s="173"/>
      <c r="K115" s="173"/>
      <c r="L115" s="173"/>
      <c r="M115" s="173"/>
      <c r="N115" s="173"/>
      <c r="O115" s="174"/>
    </row>
    <row r="116" spans="1:15" x14ac:dyDescent="0.25">
      <c r="A116" s="172"/>
      <c r="B116" s="173"/>
      <c r="C116" s="173"/>
      <c r="D116" s="173"/>
      <c r="E116" s="173"/>
      <c r="F116" s="173"/>
      <c r="G116" s="173"/>
      <c r="H116" s="173"/>
      <c r="I116" s="173"/>
      <c r="J116" s="173"/>
      <c r="K116" s="173"/>
      <c r="L116" s="173"/>
      <c r="M116" s="173"/>
      <c r="N116" s="173"/>
      <c r="O116" s="174"/>
    </row>
    <row r="117" spans="1:15" x14ac:dyDescent="0.25">
      <c r="A117" s="172"/>
      <c r="B117" s="173"/>
      <c r="C117" s="173"/>
      <c r="D117" s="173"/>
      <c r="E117" s="173"/>
      <c r="F117" s="173"/>
      <c r="G117" s="173"/>
      <c r="H117" s="173"/>
      <c r="I117" s="173"/>
      <c r="J117" s="173"/>
      <c r="K117" s="173"/>
      <c r="L117" s="173"/>
      <c r="M117" s="173"/>
      <c r="N117" s="173"/>
      <c r="O117" s="174"/>
    </row>
    <row r="118" spans="1:15" x14ac:dyDescent="0.25">
      <c r="A118" s="172"/>
      <c r="B118" s="173"/>
      <c r="C118" s="173"/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4"/>
    </row>
    <row r="119" spans="1:15" x14ac:dyDescent="0.25">
      <c r="A119" s="172"/>
      <c r="B119" s="173"/>
      <c r="C119" s="173"/>
      <c r="D119" s="173"/>
      <c r="E119" s="173"/>
      <c r="F119" s="173"/>
      <c r="G119" s="173"/>
      <c r="H119" s="173"/>
      <c r="I119" s="173"/>
      <c r="J119" s="173"/>
      <c r="K119" s="173"/>
      <c r="L119" s="173"/>
      <c r="M119" s="173"/>
      <c r="N119" s="173"/>
      <c r="O119" s="174"/>
    </row>
    <row r="120" spans="1:15" x14ac:dyDescent="0.25">
      <c r="A120" s="172"/>
      <c r="B120" s="173"/>
      <c r="C120" s="173"/>
      <c r="D120" s="173"/>
      <c r="E120" s="173"/>
      <c r="F120" s="173"/>
      <c r="G120" s="173"/>
      <c r="H120" s="173"/>
      <c r="I120" s="173"/>
      <c r="J120" s="173"/>
      <c r="K120" s="173"/>
      <c r="L120" s="173"/>
      <c r="M120" s="173"/>
      <c r="N120" s="173"/>
      <c r="O120" s="174"/>
    </row>
    <row r="121" spans="1:15" x14ac:dyDescent="0.25">
      <c r="A121" s="172"/>
      <c r="B121" s="173"/>
      <c r="C121" s="173"/>
      <c r="D121" s="173"/>
      <c r="E121" s="173"/>
      <c r="F121" s="173"/>
      <c r="G121" s="173"/>
      <c r="H121" s="173"/>
      <c r="I121" s="173"/>
      <c r="J121" s="173"/>
      <c r="K121" s="173"/>
      <c r="L121" s="173"/>
      <c r="M121" s="173"/>
      <c r="N121" s="173"/>
      <c r="O121" s="174"/>
    </row>
    <row r="122" spans="1:15" x14ac:dyDescent="0.25">
      <c r="A122" s="172"/>
      <c r="B122" s="173"/>
      <c r="C122" s="173"/>
      <c r="D122" s="173"/>
      <c r="E122" s="173"/>
      <c r="F122" s="173"/>
      <c r="G122" s="173"/>
      <c r="H122" s="173"/>
      <c r="I122" s="173"/>
      <c r="J122" s="173"/>
      <c r="K122" s="173"/>
      <c r="L122" s="173"/>
      <c r="M122" s="173"/>
      <c r="N122" s="173"/>
      <c r="O122" s="174"/>
    </row>
    <row r="123" spans="1:15" x14ac:dyDescent="0.25">
      <c r="A123" s="172"/>
      <c r="B123" s="173"/>
      <c r="C123" s="173"/>
      <c r="D123" s="173"/>
      <c r="E123" s="173"/>
      <c r="F123" s="173"/>
      <c r="G123" s="173"/>
      <c r="H123" s="173"/>
      <c r="I123" s="173"/>
      <c r="J123" s="173"/>
      <c r="K123" s="173"/>
      <c r="L123" s="173"/>
      <c r="M123" s="173"/>
      <c r="N123" s="173"/>
      <c r="O123" s="174"/>
    </row>
    <row r="124" spans="1:15" x14ac:dyDescent="0.25">
      <c r="A124" s="172"/>
      <c r="B124" s="173"/>
      <c r="C124" s="173"/>
      <c r="D124" s="173"/>
      <c r="E124" s="173"/>
      <c r="F124" s="173"/>
      <c r="G124" s="173"/>
      <c r="H124" s="173"/>
      <c r="I124" s="173"/>
      <c r="J124" s="173"/>
      <c r="K124" s="173"/>
      <c r="L124" s="173"/>
      <c r="M124" s="173"/>
      <c r="N124" s="173"/>
      <c r="O124" s="174"/>
    </row>
    <row r="125" spans="1:15" x14ac:dyDescent="0.25">
      <c r="A125" s="172"/>
      <c r="B125" s="173"/>
      <c r="C125" s="173"/>
      <c r="D125" s="173"/>
      <c r="E125" s="173"/>
      <c r="F125" s="173"/>
      <c r="G125" s="173"/>
      <c r="H125" s="173"/>
      <c r="I125" s="173"/>
      <c r="J125" s="173"/>
      <c r="K125" s="173"/>
      <c r="L125" s="173"/>
      <c r="M125" s="173"/>
      <c r="N125" s="173"/>
      <c r="O125" s="174"/>
    </row>
    <row r="126" spans="1:15" x14ac:dyDescent="0.25">
      <c r="A126" s="172"/>
      <c r="B126" s="173"/>
      <c r="C126" s="173"/>
      <c r="D126" s="173"/>
      <c r="E126" s="173"/>
      <c r="F126" s="173"/>
      <c r="G126" s="173"/>
      <c r="H126" s="173"/>
      <c r="I126" s="173"/>
      <c r="J126" s="173"/>
      <c r="K126" s="173"/>
      <c r="L126" s="173"/>
      <c r="M126" s="173"/>
      <c r="N126" s="173"/>
      <c r="O126" s="174"/>
    </row>
    <row r="127" spans="1:15" x14ac:dyDescent="0.25">
      <c r="A127" s="172"/>
      <c r="B127" s="173"/>
      <c r="C127" s="173"/>
      <c r="D127" s="173"/>
      <c r="E127" s="173"/>
      <c r="F127" s="173"/>
      <c r="G127" s="173"/>
      <c r="H127" s="173"/>
      <c r="I127" s="173"/>
      <c r="J127" s="173"/>
      <c r="K127" s="173"/>
      <c r="L127" s="173"/>
      <c r="M127" s="173"/>
      <c r="N127" s="173"/>
      <c r="O127" s="174"/>
    </row>
    <row r="128" spans="1:15" x14ac:dyDescent="0.25">
      <c r="A128" s="172"/>
      <c r="B128" s="173"/>
      <c r="C128" s="173"/>
      <c r="D128" s="173"/>
      <c r="E128" s="173"/>
      <c r="F128" s="173"/>
      <c r="G128" s="173"/>
      <c r="H128" s="173"/>
      <c r="I128" s="173"/>
      <c r="J128" s="173"/>
      <c r="K128" s="173"/>
      <c r="L128" s="173"/>
      <c r="M128" s="173"/>
      <c r="N128" s="173"/>
      <c r="O128" s="174"/>
    </row>
    <row r="129" spans="1:15" x14ac:dyDescent="0.25">
      <c r="A129" s="172"/>
      <c r="B129" s="173"/>
      <c r="C129" s="173"/>
      <c r="D129" s="173"/>
      <c r="E129" s="173"/>
      <c r="F129" s="173"/>
      <c r="G129" s="173"/>
      <c r="H129" s="173"/>
      <c r="I129" s="173"/>
      <c r="J129" s="173"/>
      <c r="K129" s="173"/>
      <c r="L129" s="173"/>
      <c r="M129" s="173"/>
      <c r="N129" s="173"/>
      <c r="O129" s="174"/>
    </row>
    <row r="130" spans="1:15" x14ac:dyDescent="0.25">
      <c r="A130" s="172"/>
      <c r="B130" s="173"/>
      <c r="C130" s="173"/>
      <c r="D130" s="173"/>
      <c r="E130" s="173"/>
      <c r="F130" s="173"/>
      <c r="G130" s="173"/>
      <c r="H130" s="173"/>
      <c r="I130" s="173"/>
      <c r="J130" s="173"/>
      <c r="K130" s="173"/>
      <c r="L130" s="173"/>
      <c r="M130" s="173"/>
      <c r="N130" s="173"/>
      <c r="O130" s="174"/>
    </row>
    <row r="131" spans="1:15" x14ac:dyDescent="0.25">
      <c r="A131" s="172"/>
      <c r="B131" s="173"/>
      <c r="C131" s="173"/>
      <c r="D131" s="173"/>
      <c r="E131" s="173"/>
      <c r="F131" s="173"/>
      <c r="G131" s="173"/>
      <c r="H131" s="173"/>
      <c r="I131" s="173"/>
      <c r="J131" s="173"/>
      <c r="K131" s="173"/>
      <c r="L131" s="173"/>
      <c r="M131" s="173"/>
      <c r="N131" s="173"/>
      <c r="O131" s="174"/>
    </row>
    <row r="132" spans="1:15" x14ac:dyDescent="0.25">
      <c r="A132" s="172"/>
      <c r="B132" s="173"/>
      <c r="C132" s="173"/>
      <c r="D132" s="173"/>
      <c r="E132" s="173"/>
      <c r="F132" s="173"/>
      <c r="G132" s="173"/>
      <c r="H132" s="173"/>
      <c r="I132" s="173"/>
      <c r="J132" s="173"/>
      <c r="K132" s="173"/>
      <c r="L132" s="173"/>
      <c r="M132" s="173"/>
      <c r="N132" s="173"/>
      <c r="O132" s="174"/>
    </row>
    <row r="133" spans="1:15" x14ac:dyDescent="0.25">
      <c r="A133" s="172"/>
      <c r="B133" s="173"/>
      <c r="C133" s="173"/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4"/>
    </row>
    <row r="134" spans="1:15" x14ac:dyDescent="0.25">
      <c r="A134" s="172"/>
      <c r="B134" s="173"/>
      <c r="C134" s="173"/>
      <c r="D134" s="173"/>
      <c r="E134" s="173"/>
      <c r="F134" s="173"/>
      <c r="G134" s="173"/>
      <c r="H134" s="173"/>
      <c r="I134" s="173"/>
      <c r="J134" s="173"/>
      <c r="K134" s="173"/>
      <c r="L134" s="173"/>
      <c r="M134" s="173"/>
      <c r="N134" s="173"/>
      <c r="O134" s="174"/>
    </row>
    <row r="135" spans="1:15" x14ac:dyDescent="0.25">
      <c r="A135" s="172"/>
      <c r="B135" s="173"/>
      <c r="C135" s="173"/>
      <c r="D135" s="173"/>
      <c r="E135" s="173"/>
      <c r="F135" s="173"/>
      <c r="G135" s="173"/>
      <c r="H135" s="173"/>
      <c r="I135" s="173"/>
      <c r="J135" s="173"/>
      <c r="K135" s="173"/>
      <c r="L135" s="173"/>
      <c r="M135" s="173"/>
      <c r="N135" s="173"/>
      <c r="O135" s="174"/>
    </row>
    <row r="136" spans="1:15" x14ac:dyDescent="0.25">
      <c r="A136" s="172"/>
      <c r="B136" s="173"/>
      <c r="C136" s="173"/>
      <c r="D136" s="173"/>
      <c r="E136" s="173"/>
      <c r="F136" s="173"/>
      <c r="G136" s="173"/>
      <c r="H136" s="173"/>
      <c r="I136" s="173"/>
      <c r="J136" s="173"/>
      <c r="K136" s="173"/>
      <c r="L136" s="173"/>
      <c r="M136" s="173"/>
      <c r="N136" s="173"/>
      <c r="O136" s="174"/>
    </row>
    <row r="137" spans="1:15" x14ac:dyDescent="0.25">
      <c r="A137" s="172"/>
      <c r="B137" s="173"/>
      <c r="C137" s="173"/>
      <c r="D137" s="173"/>
      <c r="E137" s="173"/>
      <c r="F137" s="173"/>
      <c r="G137" s="173"/>
      <c r="H137" s="173"/>
      <c r="I137" s="173"/>
      <c r="J137" s="173"/>
      <c r="K137" s="173"/>
      <c r="L137" s="173"/>
      <c r="M137" s="173"/>
      <c r="N137" s="173"/>
      <c r="O137" s="174"/>
    </row>
    <row r="138" spans="1:15" x14ac:dyDescent="0.25">
      <c r="A138" s="172"/>
      <c r="B138" s="173"/>
      <c r="C138" s="173"/>
      <c r="D138" s="173"/>
      <c r="E138" s="173"/>
      <c r="F138" s="173"/>
      <c r="G138" s="173"/>
      <c r="H138" s="173"/>
      <c r="I138" s="173"/>
      <c r="J138" s="173"/>
      <c r="K138" s="173"/>
      <c r="L138" s="173"/>
      <c r="M138" s="173"/>
      <c r="N138" s="173"/>
      <c r="O138" s="174"/>
    </row>
    <row r="139" spans="1:15" ht="16.5" thickBot="1" x14ac:dyDescent="0.3">
      <c r="A139" s="172"/>
      <c r="B139" s="173"/>
      <c r="C139" s="173"/>
      <c r="D139" s="173"/>
      <c r="E139" s="173"/>
      <c r="F139" s="173"/>
      <c r="G139" s="173"/>
      <c r="H139" s="173"/>
      <c r="I139" s="173"/>
      <c r="J139" s="173"/>
      <c r="K139" s="173"/>
      <c r="L139" s="173"/>
      <c r="M139" s="173"/>
      <c r="N139" s="173"/>
      <c r="O139" s="174"/>
    </row>
    <row r="140" spans="1:15" ht="16.5" thickBot="1" x14ac:dyDescent="0.3">
      <c r="A140" s="90" t="s">
        <v>59</v>
      </c>
      <c r="B140" s="91"/>
      <c r="C140" s="91"/>
      <c r="D140" s="91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3"/>
    </row>
    <row r="141" spans="1:15" x14ac:dyDescent="0.25">
      <c r="A141" s="168" t="s">
        <v>111</v>
      </c>
      <c r="B141" s="170"/>
      <c r="C141" s="170"/>
      <c r="D141" s="170"/>
      <c r="E141" s="170"/>
      <c r="F141" s="170"/>
      <c r="G141" s="170"/>
      <c r="H141" s="170"/>
      <c r="I141" s="170"/>
      <c r="J141" s="170"/>
      <c r="K141" s="170"/>
      <c r="L141" s="170"/>
      <c r="M141" s="170"/>
      <c r="N141" s="170"/>
      <c r="O141" s="171"/>
    </row>
    <row r="142" spans="1:15" x14ac:dyDescent="0.25">
      <c r="A142" s="175"/>
      <c r="B142" s="173"/>
      <c r="C142" s="173"/>
      <c r="D142" s="173"/>
      <c r="E142" s="173"/>
      <c r="F142" s="173"/>
      <c r="G142" s="173"/>
      <c r="H142" s="173"/>
      <c r="I142" s="173"/>
      <c r="J142" s="173"/>
      <c r="K142" s="173"/>
      <c r="L142" s="173"/>
      <c r="M142" s="173"/>
      <c r="N142" s="173"/>
      <c r="O142" s="174"/>
    </row>
    <row r="143" spans="1:15" x14ac:dyDescent="0.25">
      <c r="A143" s="175"/>
      <c r="B143" s="173"/>
      <c r="C143" s="173"/>
      <c r="D143" s="173"/>
      <c r="E143" s="173"/>
      <c r="F143" s="173"/>
      <c r="G143" s="173"/>
      <c r="H143" s="173"/>
      <c r="I143" s="173"/>
      <c r="J143" s="173"/>
      <c r="K143" s="173"/>
      <c r="L143" s="173"/>
      <c r="M143" s="173"/>
      <c r="N143" s="173"/>
      <c r="O143" s="174"/>
    </row>
    <row r="144" spans="1:15" x14ac:dyDescent="0.25">
      <c r="A144" s="175"/>
      <c r="B144" s="173"/>
      <c r="C144" s="173"/>
      <c r="D144" s="173"/>
      <c r="E144" s="173"/>
      <c r="F144" s="173"/>
      <c r="G144" s="173"/>
      <c r="H144" s="173"/>
      <c r="I144" s="173"/>
      <c r="J144" s="173"/>
      <c r="K144" s="173"/>
      <c r="L144" s="173"/>
      <c r="M144" s="173"/>
      <c r="N144" s="173"/>
      <c r="O144" s="174"/>
    </row>
    <row r="145" spans="1:21" x14ac:dyDescent="0.25">
      <c r="A145" s="175"/>
      <c r="B145" s="173"/>
      <c r="C145" s="173"/>
      <c r="D145" s="173"/>
      <c r="E145" s="173"/>
      <c r="F145" s="173"/>
      <c r="G145" s="173"/>
      <c r="H145" s="173"/>
      <c r="I145" s="173"/>
      <c r="J145" s="173"/>
      <c r="K145" s="173"/>
      <c r="L145" s="173"/>
      <c r="M145" s="173"/>
      <c r="N145" s="173"/>
      <c r="O145" s="174"/>
    </row>
    <row r="146" spans="1:21" x14ac:dyDescent="0.25">
      <c r="A146" s="172"/>
      <c r="B146" s="173"/>
      <c r="C146" s="173"/>
      <c r="D146" s="173"/>
      <c r="E146" s="173"/>
      <c r="F146" s="173"/>
      <c r="G146" s="173"/>
      <c r="H146" s="173"/>
      <c r="I146" s="173"/>
      <c r="J146" s="173"/>
      <c r="K146" s="173"/>
      <c r="L146" s="173"/>
      <c r="M146" s="173"/>
      <c r="N146" s="173"/>
      <c r="O146" s="174"/>
    </row>
    <row r="147" spans="1:21" x14ac:dyDescent="0.25">
      <c r="A147" s="172"/>
      <c r="B147" s="173"/>
      <c r="C147" s="173"/>
      <c r="D147" s="173"/>
      <c r="E147" s="173"/>
      <c r="F147" s="173"/>
      <c r="G147" s="173"/>
      <c r="H147" s="173"/>
      <c r="I147" s="173"/>
      <c r="J147" s="173"/>
      <c r="K147" s="173"/>
      <c r="L147" s="173"/>
      <c r="M147" s="173"/>
      <c r="N147" s="173"/>
      <c r="O147" s="174"/>
    </row>
    <row r="148" spans="1:21" x14ac:dyDescent="0.25">
      <c r="A148" s="172"/>
      <c r="B148" s="173"/>
      <c r="C148" s="173"/>
      <c r="D148" s="173"/>
      <c r="E148" s="173"/>
      <c r="F148" s="173"/>
      <c r="G148" s="173"/>
      <c r="H148" s="173"/>
      <c r="I148" s="173"/>
      <c r="J148" s="173"/>
      <c r="K148" s="173"/>
      <c r="L148" s="173"/>
      <c r="M148" s="173"/>
      <c r="N148" s="173"/>
      <c r="O148" s="174"/>
    </row>
    <row r="149" spans="1:21" x14ac:dyDescent="0.25">
      <c r="A149" s="172"/>
      <c r="B149" s="173"/>
      <c r="C149" s="173"/>
      <c r="D149" s="173"/>
      <c r="E149" s="173"/>
      <c r="F149" s="173"/>
      <c r="G149" s="173"/>
      <c r="H149" s="173"/>
      <c r="I149" s="173"/>
      <c r="J149" s="173"/>
      <c r="K149" s="173"/>
      <c r="L149" s="173"/>
      <c r="M149" s="173"/>
      <c r="N149" s="173"/>
      <c r="O149" s="174"/>
    </row>
    <row r="150" spans="1:21" x14ac:dyDescent="0.25">
      <c r="A150" s="176"/>
      <c r="B150" s="177"/>
      <c r="C150" s="177"/>
      <c r="D150" s="177"/>
      <c r="E150" s="177"/>
      <c r="F150" s="177"/>
      <c r="G150" s="177"/>
      <c r="H150" s="177"/>
      <c r="I150" s="177"/>
      <c r="J150" s="177"/>
      <c r="K150" s="177"/>
      <c r="L150" s="177"/>
      <c r="M150" s="177"/>
      <c r="N150" s="177"/>
      <c r="O150" s="178"/>
    </row>
    <row r="151" spans="1:21" x14ac:dyDescent="0.25">
      <c r="A151" s="42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8"/>
    </row>
    <row r="152" spans="1:21" x14ac:dyDescent="0.25">
      <c r="A152" s="183" t="s">
        <v>112</v>
      </c>
      <c r="B152" s="184"/>
      <c r="C152" s="184"/>
      <c r="D152" s="184"/>
      <c r="E152" s="184"/>
      <c r="F152" s="107"/>
      <c r="G152" s="107"/>
      <c r="H152" s="107"/>
      <c r="I152" s="107"/>
      <c r="J152" s="107"/>
      <c r="K152" s="108"/>
      <c r="L152" s="180" t="s">
        <v>43</v>
      </c>
      <c r="M152" s="181"/>
      <c r="N152" s="180" t="s">
        <v>44</v>
      </c>
      <c r="O152" s="182"/>
      <c r="P152" s="2"/>
      <c r="Q152" s="2"/>
      <c r="R152" s="2"/>
      <c r="S152" s="2"/>
      <c r="T152" s="2"/>
      <c r="U152" s="2"/>
    </row>
    <row r="153" spans="1:21" x14ac:dyDescent="0.25">
      <c r="A153" s="109" t="s">
        <v>113</v>
      </c>
      <c r="B153" s="110"/>
      <c r="C153" s="110"/>
      <c r="D153" s="110"/>
      <c r="E153" s="110"/>
      <c r="F153" s="110"/>
      <c r="G153" s="110"/>
      <c r="H153" s="110"/>
      <c r="I153" s="110"/>
      <c r="J153" s="110"/>
      <c r="K153" s="111"/>
      <c r="L153" s="128">
        <v>0.4</v>
      </c>
      <c r="M153" s="179"/>
      <c r="N153" s="114">
        <v>500</v>
      </c>
      <c r="O153" s="116"/>
      <c r="P153" s="2"/>
      <c r="Q153" s="2"/>
      <c r="R153" s="2"/>
      <c r="S153" s="2"/>
      <c r="T153" s="2"/>
      <c r="U153" s="2"/>
    </row>
    <row r="154" spans="1:21" x14ac:dyDescent="0.25">
      <c r="A154" s="109" t="s">
        <v>114</v>
      </c>
      <c r="B154" s="110"/>
      <c r="C154" s="110"/>
      <c r="D154" s="110"/>
      <c r="E154" s="110"/>
      <c r="F154" s="110"/>
      <c r="G154" s="110"/>
      <c r="H154" s="110"/>
      <c r="I154" s="110"/>
      <c r="J154" s="110"/>
      <c r="K154" s="111"/>
      <c r="L154" s="128">
        <v>0.4</v>
      </c>
      <c r="M154" s="179"/>
      <c r="N154" s="114">
        <v>300</v>
      </c>
      <c r="O154" s="116"/>
      <c r="P154" s="2"/>
      <c r="Q154" s="2"/>
      <c r="R154" s="2"/>
      <c r="S154" s="2"/>
      <c r="T154" s="2"/>
      <c r="U154" s="2"/>
    </row>
    <row r="155" spans="1:21" x14ac:dyDescent="0.25">
      <c r="A155" s="109" t="s">
        <v>115</v>
      </c>
      <c r="B155" s="110"/>
      <c r="C155" s="110"/>
      <c r="D155" s="110"/>
      <c r="E155" s="110"/>
      <c r="F155" s="110"/>
      <c r="G155" s="110"/>
      <c r="H155" s="110"/>
      <c r="I155" s="110"/>
      <c r="J155" s="110"/>
      <c r="K155" s="111"/>
      <c r="L155" s="128">
        <v>0.2</v>
      </c>
      <c r="M155" s="179"/>
      <c r="N155" s="114">
        <v>1200</v>
      </c>
      <c r="O155" s="116"/>
      <c r="P155" s="2"/>
      <c r="Q155" s="2"/>
      <c r="R155" s="2"/>
      <c r="S155" s="2"/>
      <c r="T155" s="2"/>
      <c r="U155" s="2"/>
    </row>
    <row r="156" spans="1:21" x14ac:dyDescent="0.25">
      <c r="A156" s="49"/>
      <c r="B156" s="51"/>
      <c r="C156" s="51"/>
      <c r="D156" s="51"/>
      <c r="E156" s="51"/>
      <c r="F156" s="50"/>
      <c r="G156" s="51"/>
      <c r="H156" s="50"/>
      <c r="I156" s="51"/>
      <c r="J156" s="43"/>
      <c r="K156" s="43"/>
      <c r="L156" s="43"/>
      <c r="M156" s="43"/>
      <c r="N156" s="43"/>
      <c r="O156" s="8"/>
    </row>
    <row r="157" spans="1:21" x14ac:dyDescent="0.25">
      <c r="A157" s="175" t="s">
        <v>120</v>
      </c>
      <c r="B157" s="173"/>
      <c r="C157" s="173"/>
      <c r="D157" s="173"/>
      <c r="E157" s="173"/>
      <c r="F157" s="173"/>
      <c r="G157" s="173"/>
      <c r="H157" s="173"/>
      <c r="I157" s="173"/>
      <c r="J157" s="173"/>
      <c r="K157" s="173"/>
      <c r="L157" s="173"/>
      <c r="M157" s="173"/>
      <c r="N157" s="173"/>
      <c r="O157" s="174"/>
    </row>
    <row r="158" spans="1:21" x14ac:dyDescent="0.25">
      <c r="A158" s="175"/>
      <c r="B158" s="173"/>
      <c r="C158" s="173"/>
      <c r="D158" s="173"/>
      <c r="E158" s="173"/>
      <c r="F158" s="173"/>
      <c r="G158" s="173"/>
      <c r="H158" s="173"/>
      <c r="I158" s="173"/>
      <c r="J158" s="173"/>
      <c r="K158" s="173"/>
      <c r="L158" s="173"/>
      <c r="M158" s="173"/>
      <c r="N158" s="173"/>
      <c r="O158" s="174"/>
    </row>
    <row r="159" spans="1:21" x14ac:dyDescent="0.25">
      <c r="A159" s="175"/>
      <c r="B159" s="173"/>
      <c r="C159" s="173"/>
      <c r="D159" s="173"/>
      <c r="E159" s="173"/>
      <c r="F159" s="173"/>
      <c r="G159" s="173"/>
      <c r="H159" s="173"/>
      <c r="I159" s="173"/>
      <c r="J159" s="173"/>
      <c r="K159" s="173"/>
      <c r="L159" s="173"/>
      <c r="M159" s="173"/>
      <c r="N159" s="173"/>
      <c r="O159" s="174"/>
    </row>
    <row r="160" spans="1:21" x14ac:dyDescent="0.25">
      <c r="A160" s="175"/>
      <c r="B160" s="173"/>
      <c r="C160" s="173"/>
      <c r="D160" s="173"/>
      <c r="E160" s="173"/>
      <c r="F160" s="173"/>
      <c r="G160" s="173"/>
      <c r="H160" s="173"/>
      <c r="I160" s="173"/>
      <c r="J160" s="173"/>
      <c r="K160" s="173"/>
      <c r="L160" s="173"/>
      <c r="M160" s="173"/>
      <c r="N160" s="173"/>
      <c r="O160" s="174"/>
    </row>
    <row r="161" spans="1:15" x14ac:dyDescent="0.25">
      <c r="A161" s="172"/>
      <c r="B161" s="173"/>
      <c r="C161" s="173"/>
      <c r="D161" s="173"/>
      <c r="E161" s="173"/>
      <c r="F161" s="173"/>
      <c r="G161" s="173"/>
      <c r="H161" s="173"/>
      <c r="I161" s="173"/>
      <c r="J161" s="173"/>
      <c r="K161" s="173"/>
      <c r="L161" s="173"/>
      <c r="M161" s="173"/>
      <c r="N161" s="173"/>
      <c r="O161" s="174"/>
    </row>
    <row r="162" spans="1:15" x14ac:dyDescent="0.25">
      <c r="A162" s="172"/>
      <c r="B162" s="173"/>
      <c r="C162" s="173"/>
      <c r="D162" s="173"/>
      <c r="E162" s="173"/>
      <c r="F162" s="173"/>
      <c r="G162" s="173"/>
      <c r="H162" s="173"/>
      <c r="I162" s="173"/>
      <c r="J162" s="173"/>
      <c r="K162" s="173"/>
      <c r="L162" s="173"/>
      <c r="M162" s="173"/>
      <c r="N162" s="173"/>
      <c r="O162" s="174"/>
    </row>
    <row r="163" spans="1:15" x14ac:dyDescent="0.25">
      <c r="A163" s="42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8"/>
    </row>
    <row r="164" spans="1:15" x14ac:dyDescent="0.25">
      <c r="A164" s="94" t="s">
        <v>45</v>
      </c>
      <c r="B164" s="95"/>
      <c r="C164" s="95"/>
      <c r="D164" s="44" t="s">
        <v>46</v>
      </c>
      <c r="E164" s="44" t="s">
        <v>47</v>
      </c>
      <c r="F164" s="44" t="s">
        <v>48</v>
      </c>
      <c r="G164" s="44" t="s">
        <v>49</v>
      </c>
      <c r="H164" s="44" t="s">
        <v>50</v>
      </c>
      <c r="I164" s="44" t="s">
        <v>51</v>
      </c>
      <c r="J164" s="44" t="s">
        <v>52</v>
      </c>
      <c r="K164" s="44" t="s">
        <v>53</v>
      </c>
      <c r="L164" s="44" t="s">
        <v>54</v>
      </c>
      <c r="M164" s="44" t="s">
        <v>55</v>
      </c>
      <c r="N164" s="44" t="s">
        <v>56</v>
      </c>
      <c r="O164" s="45" t="s">
        <v>57</v>
      </c>
    </row>
    <row r="165" spans="1:15" x14ac:dyDescent="0.25">
      <c r="A165" s="124" t="s">
        <v>117</v>
      </c>
      <c r="B165" s="125"/>
      <c r="C165" s="125"/>
      <c r="D165" s="46">
        <f>900/12</f>
        <v>75</v>
      </c>
      <c r="E165" s="46">
        <f t="shared" ref="E165:O165" si="0">900/12</f>
        <v>75</v>
      </c>
      <c r="F165" s="46">
        <f t="shared" si="0"/>
        <v>75</v>
      </c>
      <c r="G165" s="46">
        <f t="shared" si="0"/>
        <v>75</v>
      </c>
      <c r="H165" s="46">
        <f t="shared" si="0"/>
        <v>75</v>
      </c>
      <c r="I165" s="46">
        <f t="shared" si="0"/>
        <v>75</v>
      </c>
      <c r="J165" s="46">
        <f t="shared" si="0"/>
        <v>75</v>
      </c>
      <c r="K165" s="46">
        <f t="shared" si="0"/>
        <v>75</v>
      </c>
      <c r="L165" s="46">
        <f t="shared" si="0"/>
        <v>75</v>
      </c>
      <c r="M165" s="46">
        <f t="shared" si="0"/>
        <v>75</v>
      </c>
      <c r="N165" s="46">
        <f t="shared" si="0"/>
        <v>75</v>
      </c>
      <c r="O165" s="48">
        <f t="shared" si="0"/>
        <v>75</v>
      </c>
    </row>
    <row r="166" spans="1:15" x14ac:dyDescent="0.25">
      <c r="A166" s="124" t="s">
        <v>118</v>
      </c>
      <c r="B166" s="125"/>
      <c r="C166" s="125"/>
      <c r="D166" s="47">
        <v>0.7</v>
      </c>
      <c r="E166" s="47">
        <v>0.7</v>
      </c>
      <c r="F166" s="47">
        <v>0.7</v>
      </c>
      <c r="G166" s="47">
        <v>0.7</v>
      </c>
      <c r="H166" s="47">
        <v>0.7</v>
      </c>
      <c r="I166" s="47">
        <v>0.7</v>
      </c>
      <c r="J166" s="47">
        <v>0.7</v>
      </c>
      <c r="K166" s="47">
        <v>0.7</v>
      </c>
      <c r="L166" s="47">
        <v>0.7</v>
      </c>
      <c r="M166" s="47">
        <v>0.7</v>
      </c>
      <c r="N166" s="47">
        <v>0.7</v>
      </c>
      <c r="O166" s="37">
        <v>0.7</v>
      </c>
    </row>
    <row r="167" spans="1:15" x14ac:dyDescent="0.25">
      <c r="A167" s="74" t="s">
        <v>119</v>
      </c>
      <c r="B167" s="75"/>
      <c r="C167" s="75"/>
      <c r="D167" s="17">
        <v>0</v>
      </c>
      <c r="E167" s="17">
        <f t="shared" ref="E167:O167" si="1">ROUNDDOWN(E165*E166,0)</f>
        <v>52</v>
      </c>
      <c r="F167" s="17">
        <f t="shared" si="1"/>
        <v>52</v>
      </c>
      <c r="G167" s="17">
        <f t="shared" si="1"/>
        <v>52</v>
      </c>
      <c r="H167" s="17">
        <f t="shared" si="1"/>
        <v>52</v>
      </c>
      <c r="I167" s="17">
        <f t="shared" si="1"/>
        <v>52</v>
      </c>
      <c r="J167" s="17">
        <f t="shared" si="1"/>
        <v>52</v>
      </c>
      <c r="K167" s="17">
        <f t="shared" si="1"/>
        <v>52</v>
      </c>
      <c r="L167" s="17">
        <f t="shared" si="1"/>
        <v>52</v>
      </c>
      <c r="M167" s="17">
        <f t="shared" si="1"/>
        <v>52</v>
      </c>
      <c r="N167" s="17">
        <f t="shared" si="1"/>
        <v>52</v>
      </c>
      <c r="O167" s="18">
        <f t="shared" si="1"/>
        <v>52</v>
      </c>
    </row>
    <row r="168" spans="1:15" ht="15.75" customHeight="1" x14ac:dyDescent="0.25">
      <c r="A168" s="74" t="str">
        <f>CONCATENATE("Продажи"," ",A153,", ед")</f>
        <v>Продажи Ремонт молнии, ед</v>
      </c>
      <c r="B168" s="75"/>
      <c r="C168" s="75"/>
      <c r="D168" s="17">
        <f t="shared" ref="D168:O168" si="2">D167-SUM(D169:D170)</f>
        <v>0</v>
      </c>
      <c r="E168" s="17">
        <f t="shared" si="2"/>
        <v>22</v>
      </c>
      <c r="F168" s="17">
        <f t="shared" si="2"/>
        <v>22</v>
      </c>
      <c r="G168" s="17">
        <f t="shared" si="2"/>
        <v>22</v>
      </c>
      <c r="H168" s="17">
        <f t="shared" si="2"/>
        <v>22</v>
      </c>
      <c r="I168" s="17">
        <f t="shared" si="2"/>
        <v>22</v>
      </c>
      <c r="J168" s="17">
        <f t="shared" si="2"/>
        <v>22</v>
      </c>
      <c r="K168" s="17">
        <f t="shared" si="2"/>
        <v>22</v>
      </c>
      <c r="L168" s="17">
        <f t="shared" si="2"/>
        <v>22</v>
      </c>
      <c r="M168" s="17">
        <f t="shared" si="2"/>
        <v>22</v>
      </c>
      <c r="N168" s="17">
        <f t="shared" si="2"/>
        <v>22</v>
      </c>
      <c r="O168" s="18">
        <f t="shared" si="2"/>
        <v>22</v>
      </c>
    </row>
    <row r="169" spans="1:15" ht="15.75" customHeight="1" x14ac:dyDescent="0.25">
      <c r="A169" s="74" t="str">
        <f>CONCATENATE("Продажи"," ",A154,", ед")</f>
        <v>Продажи Мелкий ремонт одежды, ед</v>
      </c>
      <c r="B169" s="75"/>
      <c r="C169" s="75"/>
      <c r="D169" s="17">
        <f t="shared" ref="D169:O169" si="3">ROUNDDOWN(D$167*$L154,0)</f>
        <v>0</v>
      </c>
      <c r="E169" s="17">
        <f t="shared" si="3"/>
        <v>20</v>
      </c>
      <c r="F169" s="17">
        <f t="shared" si="3"/>
        <v>20</v>
      </c>
      <c r="G169" s="17">
        <f t="shared" si="3"/>
        <v>20</v>
      </c>
      <c r="H169" s="17">
        <f t="shared" si="3"/>
        <v>20</v>
      </c>
      <c r="I169" s="17">
        <f t="shared" si="3"/>
        <v>20</v>
      </c>
      <c r="J169" s="17">
        <f t="shared" si="3"/>
        <v>20</v>
      </c>
      <c r="K169" s="17">
        <f t="shared" si="3"/>
        <v>20</v>
      </c>
      <c r="L169" s="17">
        <f t="shared" si="3"/>
        <v>20</v>
      </c>
      <c r="M169" s="17">
        <f t="shared" si="3"/>
        <v>20</v>
      </c>
      <c r="N169" s="17">
        <f t="shared" si="3"/>
        <v>20</v>
      </c>
      <c r="O169" s="18">
        <f t="shared" si="3"/>
        <v>20</v>
      </c>
    </row>
    <row r="170" spans="1:15" ht="15.75" customHeight="1" x14ac:dyDescent="0.25">
      <c r="A170" s="74" t="str">
        <f>CONCATENATE("Продажи"," ",A155,", ед")</f>
        <v>Продажи Значительный ремонт одежды, ед</v>
      </c>
      <c r="B170" s="75"/>
      <c r="C170" s="75"/>
      <c r="D170" s="17">
        <f t="shared" ref="D170:O170" si="4">ROUNDDOWN(D$167*$L155,0)</f>
        <v>0</v>
      </c>
      <c r="E170" s="17">
        <f t="shared" si="4"/>
        <v>10</v>
      </c>
      <c r="F170" s="17">
        <f t="shared" si="4"/>
        <v>10</v>
      </c>
      <c r="G170" s="17">
        <f t="shared" si="4"/>
        <v>10</v>
      </c>
      <c r="H170" s="17">
        <f t="shared" si="4"/>
        <v>10</v>
      </c>
      <c r="I170" s="17">
        <f t="shared" si="4"/>
        <v>10</v>
      </c>
      <c r="J170" s="17">
        <f t="shared" si="4"/>
        <v>10</v>
      </c>
      <c r="K170" s="17">
        <f t="shared" si="4"/>
        <v>10</v>
      </c>
      <c r="L170" s="17">
        <f t="shared" si="4"/>
        <v>10</v>
      </c>
      <c r="M170" s="17">
        <f t="shared" si="4"/>
        <v>10</v>
      </c>
      <c r="N170" s="17">
        <f t="shared" si="4"/>
        <v>10</v>
      </c>
      <c r="O170" s="18">
        <f t="shared" si="4"/>
        <v>10</v>
      </c>
    </row>
    <row r="171" spans="1:15" ht="16.5" thickBot="1" x14ac:dyDescent="0.3">
      <c r="A171" s="185" t="s">
        <v>58</v>
      </c>
      <c r="B171" s="186"/>
      <c r="C171" s="186"/>
      <c r="D171" s="19">
        <f t="shared" ref="D171:O171" si="5">SUMPRODUCT(D168:D170,$N$153:$N$155)/1000</f>
        <v>0</v>
      </c>
      <c r="E171" s="19">
        <f t="shared" si="5"/>
        <v>29</v>
      </c>
      <c r="F171" s="19">
        <f t="shared" si="5"/>
        <v>29</v>
      </c>
      <c r="G171" s="19">
        <f t="shared" si="5"/>
        <v>29</v>
      </c>
      <c r="H171" s="19">
        <f t="shared" si="5"/>
        <v>29</v>
      </c>
      <c r="I171" s="19">
        <f t="shared" si="5"/>
        <v>29</v>
      </c>
      <c r="J171" s="19">
        <f t="shared" si="5"/>
        <v>29</v>
      </c>
      <c r="K171" s="19">
        <f t="shared" si="5"/>
        <v>29</v>
      </c>
      <c r="L171" s="19">
        <f t="shared" si="5"/>
        <v>29</v>
      </c>
      <c r="M171" s="19">
        <f t="shared" si="5"/>
        <v>29</v>
      </c>
      <c r="N171" s="19">
        <f t="shared" si="5"/>
        <v>29</v>
      </c>
      <c r="O171" s="20">
        <f t="shared" si="5"/>
        <v>29</v>
      </c>
    </row>
    <row r="172" spans="1:15" ht="16.5" thickBot="1" x14ac:dyDescent="0.3">
      <c r="A172" s="90" t="s">
        <v>67</v>
      </c>
      <c r="B172" s="91"/>
      <c r="C172" s="91"/>
      <c r="D172" s="91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3"/>
    </row>
    <row r="173" spans="1:15" x14ac:dyDescent="0.25">
      <c r="A173" s="168" t="s">
        <v>130</v>
      </c>
      <c r="B173" s="170"/>
      <c r="C173" s="170"/>
      <c r="D173" s="170"/>
      <c r="E173" s="170"/>
      <c r="F173" s="170"/>
      <c r="G173" s="170"/>
      <c r="H173" s="170"/>
      <c r="I173" s="170"/>
      <c r="J173" s="170"/>
      <c r="K173" s="170"/>
      <c r="L173" s="170"/>
      <c r="M173" s="170"/>
      <c r="N173" s="170"/>
      <c r="O173" s="171"/>
    </row>
    <row r="174" spans="1:15" x14ac:dyDescent="0.25">
      <c r="A174" s="175"/>
      <c r="B174" s="173"/>
      <c r="C174" s="173"/>
      <c r="D174" s="173"/>
      <c r="E174" s="173"/>
      <c r="F174" s="173"/>
      <c r="G174" s="173"/>
      <c r="H174" s="173"/>
      <c r="I174" s="173"/>
      <c r="J174" s="173"/>
      <c r="K174" s="173"/>
      <c r="L174" s="173"/>
      <c r="M174" s="173"/>
      <c r="N174" s="173"/>
      <c r="O174" s="174"/>
    </row>
    <row r="175" spans="1:15" x14ac:dyDescent="0.25">
      <c r="A175" s="175"/>
      <c r="B175" s="173"/>
      <c r="C175" s="173"/>
      <c r="D175" s="173"/>
      <c r="E175" s="173"/>
      <c r="F175" s="173"/>
      <c r="G175" s="173"/>
      <c r="H175" s="173"/>
      <c r="I175" s="173"/>
      <c r="J175" s="173"/>
      <c r="K175" s="173"/>
      <c r="L175" s="173"/>
      <c r="M175" s="173"/>
      <c r="N175" s="173"/>
      <c r="O175" s="174"/>
    </row>
    <row r="176" spans="1:15" x14ac:dyDescent="0.25">
      <c r="A176" s="175"/>
      <c r="B176" s="173"/>
      <c r="C176" s="173"/>
      <c r="D176" s="173"/>
      <c r="E176" s="173"/>
      <c r="F176" s="173"/>
      <c r="G176" s="173"/>
      <c r="H176" s="173"/>
      <c r="I176" s="173"/>
      <c r="J176" s="173"/>
      <c r="K176" s="173"/>
      <c r="L176" s="173"/>
      <c r="M176" s="173"/>
      <c r="N176" s="173"/>
      <c r="O176" s="174"/>
    </row>
    <row r="177" spans="1:15" x14ac:dyDescent="0.25">
      <c r="A177" s="175"/>
      <c r="B177" s="173"/>
      <c r="C177" s="173"/>
      <c r="D177" s="173"/>
      <c r="E177" s="173"/>
      <c r="F177" s="173"/>
      <c r="G177" s="173"/>
      <c r="H177" s="173"/>
      <c r="I177" s="173"/>
      <c r="J177" s="173"/>
      <c r="K177" s="173"/>
      <c r="L177" s="173"/>
      <c r="M177" s="173"/>
      <c r="N177" s="173"/>
      <c r="O177" s="174"/>
    </row>
    <row r="178" spans="1:15" x14ac:dyDescent="0.25">
      <c r="A178" s="172"/>
      <c r="B178" s="173"/>
      <c r="C178" s="173"/>
      <c r="D178" s="173"/>
      <c r="E178" s="173"/>
      <c r="F178" s="173"/>
      <c r="G178" s="173"/>
      <c r="H178" s="173"/>
      <c r="I178" s="173"/>
      <c r="J178" s="173"/>
      <c r="K178" s="173"/>
      <c r="L178" s="173"/>
      <c r="M178" s="173"/>
      <c r="N178" s="173"/>
      <c r="O178" s="174"/>
    </row>
    <row r="179" spans="1:15" x14ac:dyDescent="0.25">
      <c r="A179" s="172"/>
      <c r="B179" s="173"/>
      <c r="C179" s="173"/>
      <c r="D179" s="173"/>
      <c r="E179" s="173"/>
      <c r="F179" s="173"/>
      <c r="G179" s="173"/>
      <c r="H179" s="173"/>
      <c r="I179" s="173"/>
      <c r="J179" s="173"/>
      <c r="K179" s="173"/>
      <c r="L179" s="173"/>
      <c r="M179" s="173"/>
      <c r="N179" s="173"/>
      <c r="O179" s="174"/>
    </row>
    <row r="180" spans="1:15" x14ac:dyDescent="0.25">
      <c r="A180" s="172"/>
      <c r="B180" s="173"/>
      <c r="C180" s="173"/>
      <c r="D180" s="173"/>
      <c r="E180" s="173"/>
      <c r="F180" s="173"/>
      <c r="G180" s="173"/>
      <c r="H180" s="173"/>
      <c r="I180" s="173"/>
      <c r="J180" s="173"/>
      <c r="K180" s="173"/>
      <c r="L180" s="173"/>
      <c r="M180" s="173"/>
      <c r="N180" s="173"/>
      <c r="O180" s="174"/>
    </row>
    <row r="181" spans="1:15" x14ac:dyDescent="0.25">
      <c r="A181" s="172"/>
      <c r="B181" s="173"/>
      <c r="C181" s="173"/>
      <c r="D181" s="173"/>
      <c r="E181" s="173"/>
      <c r="F181" s="173"/>
      <c r="G181" s="173"/>
      <c r="H181" s="173"/>
      <c r="I181" s="173"/>
      <c r="J181" s="173"/>
      <c r="K181" s="173"/>
      <c r="L181" s="173"/>
      <c r="M181" s="173"/>
      <c r="N181" s="173"/>
      <c r="O181" s="174"/>
    </row>
    <row r="182" spans="1:15" x14ac:dyDescent="0.25">
      <c r="A182" s="176"/>
      <c r="B182" s="177"/>
      <c r="C182" s="177"/>
      <c r="D182" s="177"/>
      <c r="E182" s="177"/>
      <c r="F182" s="177"/>
      <c r="G182" s="177"/>
      <c r="H182" s="177"/>
      <c r="I182" s="177"/>
      <c r="J182" s="177"/>
      <c r="K182" s="177"/>
      <c r="L182" s="177"/>
      <c r="M182" s="177"/>
      <c r="N182" s="177"/>
      <c r="O182" s="178"/>
    </row>
    <row r="183" spans="1:15" x14ac:dyDescent="0.25">
      <c r="A183" s="94" t="s">
        <v>66</v>
      </c>
      <c r="B183" s="187"/>
      <c r="C183" s="187"/>
      <c r="D183" s="187"/>
      <c r="E183" s="187"/>
      <c r="F183" s="122" t="s">
        <v>60</v>
      </c>
      <c r="G183" s="187"/>
      <c r="H183" s="122" t="s">
        <v>62</v>
      </c>
      <c r="I183" s="187"/>
      <c r="J183" s="122" t="s">
        <v>63</v>
      </c>
      <c r="K183" s="187"/>
      <c r="L183" s="122" t="s">
        <v>64</v>
      </c>
      <c r="M183" s="122"/>
      <c r="N183" s="188"/>
      <c r="O183" s="189"/>
    </row>
    <row r="184" spans="1:15" x14ac:dyDescent="0.25">
      <c r="A184" s="124" t="s">
        <v>121</v>
      </c>
      <c r="B184" s="125"/>
      <c r="C184" s="125"/>
      <c r="D184" s="125"/>
      <c r="E184" s="125"/>
      <c r="F184" s="114" t="s">
        <v>127</v>
      </c>
      <c r="G184" s="114"/>
      <c r="H184" s="114">
        <v>1</v>
      </c>
      <c r="I184" s="114"/>
      <c r="J184" s="114">
        <v>71.085999999999999</v>
      </c>
      <c r="K184" s="114"/>
      <c r="L184" s="127" t="s">
        <v>126</v>
      </c>
      <c r="M184" s="128"/>
      <c r="N184" s="114"/>
      <c r="O184" s="129"/>
    </row>
    <row r="185" spans="1:15" x14ac:dyDescent="0.25">
      <c r="A185" s="124" t="s">
        <v>122</v>
      </c>
      <c r="B185" s="125"/>
      <c r="C185" s="125"/>
      <c r="D185" s="125"/>
      <c r="E185" s="125"/>
      <c r="F185" s="114" t="s">
        <v>129</v>
      </c>
      <c r="G185" s="114"/>
      <c r="H185" s="114">
        <v>1</v>
      </c>
      <c r="I185" s="114"/>
      <c r="J185" s="114">
        <v>24.196999999999999</v>
      </c>
      <c r="K185" s="114"/>
      <c r="L185" s="127" t="s">
        <v>128</v>
      </c>
      <c r="M185" s="128"/>
      <c r="N185" s="114"/>
      <c r="O185" s="129"/>
    </row>
    <row r="186" spans="1:15" x14ac:dyDescent="0.25">
      <c r="A186" s="124" t="s">
        <v>123</v>
      </c>
      <c r="B186" s="125"/>
      <c r="C186" s="125"/>
      <c r="D186" s="125"/>
      <c r="E186" s="125"/>
      <c r="F186" s="114" t="s">
        <v>65</v>
      </c>
      <c r="G186" s="114"/>
      <c r="H186" s="114">
        <v>1</v>
      </c>
      <c r="I186" s="114"/>
      <c r="J186" s="114">
        <v>29.1</v>
      </c>
      <c r="K186" s="114"/>
      <c r="L186" s="127" t="s">
        <v>131</v>
      </c>
      <c r="M186" s="128"/>
      <c r="N186" s="114"/>
      <c r="O186" s="129"/>
    </row>
    <row r="187" spans="1:15" x14ac:dyDescent="0.25">
      <c r="A187" s="124" t="s">
        <v>124</v>
      </c>
      <c r="B187" s="125"/>
      <c r="C187" s="125"/>
      <c r="D187" s="125"/>
      <c r="E187" s="125"/>
      <c r="F187" s="114" t="s">
        <v>65</v>
      </c>
      <c r="G187" s="114"/>
      <c r="H187" s="114" t="s">
        <v>65</v>
      </c>
      <c r="I187" s="114"/>
      <c r="J187" s="114">
        <v>10</v>
      </c>
      <c r="K187" s="114"/>
      <c r="L187" s="127"/>
      <c r="M187" s="128"/>
      <c r="N187" s="114"/>
      <c r="O187" s="129"/>
    </row>
    <row r="188" spans="1:15" x14ac:dyDescent="0.25">
      <c r="A188" s="124" t="s">
        <v>125</v>
      </c>
      <c r="B188" s="125"/>
      <c r="C188" s="125"/>
      <c r="D188" s="125"/>
      <c r="E188" s="125"/>
      <c r="F188" s="114" t="s">
        <v>65</v>
      </c>
      <c r="G188" s="114"/>
      <c r="H188" s="114" t="s">
        <v>65</v>
      </c>
      <c r="I188" s="114"/>
      <c r="J188" s="114">
        <v>2</v>
      </c>
      <c r="K188" s="114"/>
      <c r="L188" s="127"/>
      <c r="M188" s="128"/>
      <c r="N188" s="114"/>
      <c r="O188" s="129"/>
    </row>
    <row r="189" spans="1:15" x14ac:dyDescent="0.25">
      <c r="A189" s="195" t="s">
        <v>61</v>
      </c>
      <c r="B189" s="196"/>
      <c r="C189" s="196"/>
      <c r="D189" s="196"/>
      <c r="E189" s="197"/>
      <c r="F189" s="122" t="s">
        <v>65</v>
      </c>
      <c r="G189" s="187"/>
      <c r="H189" s="122" t="s">
        <v>65</v>
      </c>
      <c r="I189" s="187"/>
      <c r="J189" s="122">
        <f>SUM(J184:K188)</f>
        <v>136.38300000000001</v>
      </c>
      <c r="K189" s="187"/>
      <c r="L189" s="193"/>
      <c r="M189" s="193"/>
      <c r="N189" s="187"/>
      <c r="O189" s="194"/>
    </row>
    <row r="190" spans="1:15" x14ac:dyDescent="0.25">
      <c r="A190" s="190" t="s">
        <v>103</v>
      </c>
      <c r="B190" s="191"/>
      <c r="C190" s="191"/>
      <c r="D190" s="191"/>
      <c r="E190" s="191"/>
      <c r="F190" s="191"/>
      <c r="G190" s="191"/>
      <c r="H190" s="191"/>
      <c r="I190" s="191"/>
      <c r="J190" s="191"/>
      <c r="K190" s="191"/>
      <c r="L190" s="191"/>
      <c r="M190" s="191"/>
      <c r="N190" s="191"/>
      <c r="O190" s="192"/>
    </row>
    <row r="191" spans="1:15" x14ac:dyDescent="0.25">
      <c r="A191" s="175"/>
      <c r="B191" s="173"/>
      <c r="C191" s="173"/>
      <c r="D191" s="173"/>
      <c r="E191" s="173"/>
      <c r="F191" s="173"/>
      <c r="G191" s="173"/>
      <c r="H191" s="173"/>
      <c r="I191" s="173"/>
      <c r="J191" s="173"/>
      <c r="K191" s="173"/>
      <c r="L191" s="173"/>
      <c r="M191" s="173"/>
      <c r="N191" s="173"/>
      <c r="O191" s="174"/>
    </row>
    <row r="192" spans="1:15" x14ac:dyDescent="0.25">
      <c r="A192" s="175"/>
      <c r="B192" s="173"/>
      <c r="C192" s="173"/>
      <c r="D192" s="173"/>
      <c r="E192" s="173"/>
      <c r="F192" s="173"/>
      <c r="G192" s="173"/>
      <c r="H192" s="173"/>
      <c r="I192" s="173"/>
      <c r="J192" s="173"/>
      <c r="K192" s="173"/>
      <c r="L192" s="173"/>
      <c r="M192" s="173"/>
      <c r="N192" s="173"/>
      <c r="O192" s="174"/>
    </row>
    <row r="193" spans="1:15" x14ac:dyDescent="0.25">
      <c r="A193" s="175"/>
      <c r="B193" s="173"/>
      <c r="C193" s="173"/>
      <c r="D193" s="173"/>
      <c r="E193" s="173"/>
      <c r="F193" s="173"/>
      <c r="G193" s="173"/>
      <c r="H193" s="173"/>
      <c r="I193" s="173"/>
      <c r="J193" s="173"/>
      <c r="K193" s="173"/>
      <c r="L193" s="173"/>
      <c r="M193" s="173"/>
      <c r="N193" s="173"/>
      <c r="O193" s="174"/>
    </row>
    <row r="194" spans="1:15" x14ac:dyDescent="0.25">
      <c r="A194" s="175"/>
      <c r="B194" s="173"/>
      <c r="C194" s="173"/>
      <c r="D194" s="173"/>
      <c r="E194" s="173"/>
      <c r="F194" s="173"/>
      <c r="G194" s="173"/>
      <c r="H194" s="173"/>
      <c r="I194" s="173"/>
      <c r="J194" s="173"/>
      <c r="K194" s="173"/>
      <c r="L194" s="173"/>
      <c r="M194" s="173"/>
      <c r="N194" s="173"/>
      <c r="O194" s="174"/>
    </row>
    <row r="195" spans="1:15" x14ac:dyDescent="0.25">
      <c r="A195" s="172"/>
      <c r="B195" s="173"/>
      <c r="C195" s="173"/>
      <c r="D195" s="173"/>
      <c r="E195" s="173"/>
      <c r="F195" s="173"/>
      <c r="G195" s="173"/>
      <c r="H195" s="173"/>
      <c r="I195" s="173"/>
      <c r="J195" s="173"/>
      <c r="K195" s="173"/>
      <c r="L195" s="173"/>
      <c r="M195" s="173"/>
      <c r="N195" s="173"/>
      <c r="O195" s="174"/>
    </row>
    <row r="196" spans="1:15" x14ac:dyDescent="0.25">
      <c r="A196" s="172"/>
      <c r="B196" s="173"/>
      <c r="C196" s="173"/>
      <c r="D196" s="173"/>
      <c r="E196" s="173"/>
      <c r="F196" s="173"/>
      <c r="G196" s="173"/>
      <c r="H196" s="173"/>
      <c r="I196" s="173"/>
      <c r="J196" s="173"/>
      <c r="K196" s="173"/>
      <c r="L196" s="173"/>
      <c r="M196" s="173"/>
      <c r="N196" s="173"/>
      <c r="O196" s="174"/>
    </row>
    <row r="197" spans="1:15" x14ac:dyDescent="0.25">
      <c r="A197" s="94" t="s">
        <v>68</v>
      </c>
      <c r="B197" s="95"/>
      <c r="C197" s="95"/>
      <c r="D197" s="95"/>
      <c r="E197" s="95"/>
      <c r="F197" s="122" t="s">
        <v>69</v>
      </c>
      <c r="G197" s="95"/>
      <c r="H197" s="122" t="s">
        <v>70</v>
      </c>
      <c r="I197" s="95"/>
      <c r="J197" s="122" t="s">
        <v>71</v>
      </c>
      <c r="K197" s="95"/>
      <c r="L197" s="95"/>
      <c r="M197" s="95"/>
      <c r="N197" s="95"/>
      <c r="O197" s="126"/>
    </row>
    <row r="198" spans="1:15" x14ac:dyDescent="0.25">
      <c r="A198" s="124" t="s">
        <v>72</v>
      </c>
      <c r="B198" s="125"/>
      <c r="C198" s="125"/>
      <c r="D198" s="125"/>
      <c r="E198" s="125"/>
      <c r="F198" s="114" t="s">
        <v>73</v>
      </c>
      <c r="G198" s="115"/>
      <c r="H198" s="114" t="s">
        <v>77</v>
      </c>
      <c r="I198" s="115"/>
      <c r="J198" s="114" t="s">
        <v>106</v>
      </c>
      <c r="K198" s="115"/>
      <c r="L198" s="115"/>
      <c r="M198" s="115"/>
      <c r="N198" s="115"/>
      <c r="O198" s="116"/>
    </row>
    <row r="199" spans="1:15" x14ac:dyDescent="0.25">
      <c r="A199" s="124" t="s">
        <v>74</v>
      </c>
      <c r="B199" s="125"/>
      <c r="C199" s="125"/>
      <c r="D199" s="125"/>
      <c r="E199" s="125"/>
      <c r="F199" s="114" t="s">
        <v>77</v>
      </c>
      <c r="G199" s="115"/>
      <c r="H199" s="114" t="s">
        <v>78</v>
      </c>
      <c r="I199" s="115"/>
      <c r="J199" s="114" t="s">
        <v>75</v>
      </c>
      <c r="K199" s="115"/>
      <c r="L199" s="115"/>
      <c r="M199" s="115"/>
      <c r="N199" s="115"/>
      <c r="O199" s="116"/>
    </row>
    <row r="200" spans="1:15" x14ac:dyDescent="0.25">
      <c r="A200" s="124" t="s">
        <v>76</v>
      </c>
      <c r="B200" s="125"/>
      <c r="C200" s="125"/>
      <c r="D200" s="125"/>
      <c r="E200" s="125"/>
      <c r="F200" s="114" t="s">
        <v>79</v>
      </c>
      <c r="G200" s="115"/>
      <c r="H200" s="114" t="s">
        <v>78</v>
      </c>
      <c r="I200" s="115"/>
      <c r="J200" s="114" t="s">
        <v>80</v>
      </c>
      <c r="K200" s="115"/>
      <c r="L200" s="115"/>
      <c r="M200" s="115"/>
      <c r="N200" s="115"/>
      <c r="O200" s="116"/>
    </row>
    <row r="201" spans="1:15" x14ac:dyDescent="0.25">
      <c r="A201" s="124" t="s">
        <v>81</v>
      </c>
      <c r="B201" s="125"/>
      <c r="C201" s="125"/>
      <c r="D201" s="125"/>
      <c r="E201" s="125"/>
      <c r="F201" s="114" t="s">
        <v>79</v>
      </c>
      <c r="G201" s="115"/>
      <c r="H201" s="114" t="s">
        <v>78</v>
      </c>
      <c r="I201" s="115"/>
      <c r="J201" s="114" t="s">
        <v>82</v>
      </c>
      <c r="K201" s="115"/>
      <c r="L201" s="115"/>
      <c r="M201" s="115"/>
      <c r="N201" s="115"/>
      <c r="O201" s="116"/>
    </row>
    <row r="202" spans="1:15" x14ac:dyDescent="0.25">
      <c r="A202" s="124" t="s">
        <v>83</v>
      </c>
      <c r="B202" s="125"/>
      <c r="C202" s="125"/>
      <c r="D202" s="125"/>
      <c r="E202" s="125"/>
      <c r="F202" s="114" t="s">
        <v>78</v>
      </c>
      <c r="G202" s="115"/>
      <c r="H202" s="114" t="s">
        <v>84</v>
      </c>
      <c r="I202" s="115"/>
      <c r="J202" s="114" t="s">
        <v>85</v>
      </c>
      <c r="K202" s="115"/>
      <c r="L202" s="115"/>
      <c r="M202" s="115"/>
      <c r="N202" s="115"/>
      <c r="O202" s="116"/>
    </row>
    <row r="203" spans="1:15" ht="16.5" thickBot="1" x14ac:dyDescent="0.3">
      <c r="A203" s="117" t="s">
        <v>86</v>
      </c>
      <c r="B203" s="118"/>
      <c r="C203" s="118"/>
      <c r="D203" s="118"/>
      <c r="E203" s="118"/>
      <c r="F203" s="119" t="s">
        <v>87</v>
      </c>
      <c r="G203" s="120"/>
      <c r="H203" s="119" t="s">
        <v>65</v>
      </c>
      <c r="I203" s="120"/>
      <c r="J203" s="119" t="s">
        <v>65</v>
      </c>
      <c r="K203" s="120"/>
      <c r="L203" s="120"/>
      <c r="M203" s="120"/>
      <c r="N203" s="120"/>
      <c r="O203" s="121"/>
    </row>
    <row r="204" spans="1:15" ht="15" customHeight="1" thickBot="1" x14ac:dyDescent="0.3">
      <c r="A204" s="90" t="s">
        <v>88</v>
      </c>
      <c r="B204" s="91"/>
      <c r="C204" s="91"/>
      <c r="D204" s="91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3"/>
    </row>
    <row r="205" spans="1:15" x14ac:dyDescent="0.25">
      <c r="A205" s="87" t="s">
        <v>90</v>
      </c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9"/>
    </row>
    <row r="206" spans="1:15" ht="15.75" customHeight="1" x14ac:dyDescent="0.25">
      <c r="A206" s="106" t="s">
        <v>112</v>
      </c>
      <c r="B206" s="107"/>
      <c r="C206" s="107"/>
      <c r="D206" s="107"/>
      <c r="E206" s="108"/>
      <c r="F206" s="112" t="s">
        <v>132</v>
      </c>
      <c r="G206" s="113"/>
      <c r="H206" s="100"/>
      <c r="I206" s="101"/>
      <c r="J206" s="112" t="s">
        <v>133</v>
      </c>
      <c r="K206" s="113"/>
      <c r="L206" s="100"/>
      <c r="M206" s="101"/>
      <c r="N206" s="122" t="s">
        <v>89</v>
      </c>
      <c r="O206" s="123"/>
    </row>
    <row r="207" spans="1:15" ht="15.75" customHeight="1" x14ac:dyDescent="0.25">
      <c r="A207" s="109" t="str">
        <f>A153</f>
        <v>Ремонт молнии</v>
      </c>
      <c r="B207" s="110"/>
      <c r="C207" s="110"/>
      <c r="D207" s="110"/>
      <c r="E207" s="111"/>
      <c r="F207" s="98">
        <v>0</v>
      </c>
      <c r="G207" s="99"/>
      <c r="H207" s="100"/>
      <c r="I207" s="101"/>
      <c r="J207" s="98">
        <v>100</v>
      </c>
      <c r="K207" s="99"/>
      <c r="L207" s="100"/>
      <c r="M207" s="101"/>
      <c r="N207" s="102">
        <f>F207+J207</f>
        <v>100</v>
      </c>
      <c r="O207" s="103"/>
    </row>
    <row r="208" spans="1:15" ht="15.75" customHeight="1" x14ac:dyDescent="0.25">
      <c r="A208" s="109" t="str">
        <f>A154</f>
        <v>Мелкий ремонт одежды</v>
      </c>
      <c r="B208" s="110"/>
      <c r="C208" s="110"/>
      <c r="D208" s="110"/>
      <c r="E208" s="111"/>
      <c r="F208" s="98">
        <v>30</v>
      </c>
      <c r="G208" s="99"/>
      <c r="H208" s="100"/>
      <c r="I208" s="101"/>
      <c r="J208" s="98">
        <v>5</v>
      </c>
      <c r="K208" s="99"/>
      <c r="L208" s="100"/>
      <c r="M208" s="101"/>
      <c r="N208" s="104">
        <f t="shared" ref="N208:N209" si="6">F208+J208</f>
        <v>35</v>
      </c>
      <c r="O208" s="105"/>
    </row>
    <row r="209" spans="1:15" ht="15.75" customHeight="1" thickBot="1" x14ac:dyDescent="0.3">
      <c r="A209" s="109" t="str">
        <f>A155</f>
        <v>Значительный ремонт одежды</v>
      </c>
      <c r="B209" s="110"/>
      <c r="C209" s="110"/>
      <c r="D209" s="110"/>
      <c r="E209" s="111"/>
      <c r="F209" s="98">
        <v>100</v>
      </c>
      <c r="G209" s="99"/>
      <c r="H209" s="100"/>
      <c r="I209" s="101"/>
      <c r="J209" s="98">
        <v>15</v>
      </c>
      <c r="K209" s="99"/>
      <c r="L209" s="100"/>
      <c r="M209" s="101"/>
      <c r="N209" s="96">
        <f t="shared" si="6"/>
        <v>115</v>
      </c>
      <c r="O209" s="97"/>
    </row>
    <row r="210" spans="1:15" x14ac:dyDescent="0.25">
      <c r="A210" s="87" t="s">
        <v>107</v>
      </c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9"/>
    </row>
    <row r="211" spans="1:15" x14ac:dyDescent="0.25">
      <c r="A211" s="94" t="s">
        <v>45</v>
      </c>
      <c r="B211" s="95"/>
      <c r="C211" s="95"/>
      <c r="D211" s="15" t="s">
        <v>46</v>
      </c>
      <c r="E211" s="15" t="s">
        <v>47</v>
      </c>
      <c r="F211" s="15" t="s">
        <v>48</v>
      </c>
      <c r="G211" s="15" t="s">
        <v>49</v>
      </c>
      <c r="H211" s="15" t="s">
        <v>50</v>
      </c>
      <c r="I211" s="15" t="s">
        <v>51</v>
      </c>
      <c r="J211" s="15" t="s">
        <v>52</v>
      </c>
      <c r="K211" s="15" t="s">
        <v>53</v>
      </c>
      <c r="L211" s="15" t="s">
        <v>54</v>
      </c>
      <c r="M211" s="15" t="s">
        <v>55</v>
      </c>
      <c r="N211" s="15" t="s">
        <v>56</v>
      </c>
      <c r="O211" s="16" t="s">
        <v>57</v>
      </c>
    </row>
    <row r="212" spans="1:15" x14ac:dyDescent="0.25">
      <c r="A212" s="74" t="str">
        <f>CONCATENATE("Себестоимость"," ",A153)</f>
        <v>Себестоимость Ремонт молнии</v>
      </c>
      <c r="B212" s="75"/>
      <c r="C212" s="75"/>
      <c r="D212" s="21">
        <f t="shared" ref="D212:O212" si="7">D168*$N207/1000</f>
        <v>0</v>
      </c>
      <c r="E212" s="21">
        <f t="shared" si="7"/>
        <v>2.2000000000000002</v>
      </c>
      <c r="F212" s="21">
        <f t="shared" si="7"/>
        <v>2.2000000000000002</v>
      </c>
      <c r="G212" s="21">
        <f t="shared" si="7"/>
        <v>2.2000000000000002</v>
      </c>
      <c r="H212" s="21">
        <f t="shared" si="7"/>
        <v>2.2000000000000002</v>
      </c>
      <c r="I212" s="21">
        <f t="shared" si="7"/>
        <v>2.2000000000000002</v>
      </c>
      <c r="J212" s="21">
        <f t="shared" si="7"/>
        <v>2.2000000000000002</v>
      </c>
      <c r="K212" s="21">
        <f t="shared" si="7"/>
        <v>2.2000000000000002</v>
      </c>
      <c r="L212" s="21">
        <f t="shared" si="7"/>
        <v>2.2000000000000002</v>
      </c>
      <c r="M212" s="21">
        <f t="shared" si="7"/>
        <v>2.2000000000000002</v>
      </c>
      <c r="N212" s="21">
        <f t="shared" si="7"/>
        <v>2.2000000000000002</v>
      </c>
      <c r="O212" s="22">
        <f t="shared" si="7"/>
        <v>2.2000000000000002</v>
      </c>
    </row>
    <row r="213" spans="1:15" ht="15.75" customHeight="1" x14ac:dyDescent="0.25">
      <c r="A213" s="74" t="str">
        <f>CONCATENATE("Себестоимость"," ",A154)</f>
        <v>Себестоимость Мелкий ремонт одежды</v>
      </c>
      <c r="B213" s="75"/>
      <c r="C213" s="75"/>
      <c r="D213" s="21">
        <f t="shared" ref="D213:O213" si="8">D169*$N208/1000</f>
        <v>0</v>
      </c>
      <c r="E213" s="21">
        <f t="shared" si="8"/>
        <v>0.7</v>
      </c>
      <c r="F213" s="21">
        <f t="shared" si="8"/>
        <v>0.7</v>
      </c>
      <c r="G213" s="21">
        <f t="shared" si="8"/>
        <v>0.7</v>
      </c>
      <c r="H213" s="21">
        <f t="shared" si="8"/>
        <v>0.7</v>
      </c>
      <c r="I213" s="21">
        <f t="shared" si="8"/>
        <v>0.7</v>
      </c>
      <c r="J213" s="21">
        <f t="shared" si="8"/>
        <v>0.7</v>
      </c>
      <c r="K213" s="21">
        <f t="shared" si="8"/>
        <v>0.7</v>
      </c>
      <c r="L213" s="21">
        <f t="shared" si="8"/>
        <v>0.7</v>
      </c>
      <c r="M213" s="21">
        <f t="shared" si="8"/>
        <v>0.7</v>
      </c>
      <c r="N213" s="21">
        <f t="shared" si="8"/>
        <v>0.7</v>
      </c>
      <c r="O213" s="22">
        <f t="shared" si="8"/>
        <v>0.7</v>
      </c>
    </row>
    <row r="214" spans="1:15" ht="15.75" customHeight="1" x14ac:dyDescent="0.25">
      <c r="A214" s="74" t="str">
        <f>CONCATENATE("Себестоимость"," ",A155)</f>
        <v>Себестоимость Значительный ремонт одежды</v>
      </c>
      <c r="B214" s="75"/>
      <c r="C214" s="75"/>
      <c r="D214" s="21">
        <f t="shared" ref="D214:O214" si="9">D170*$N209/1000</f>
        <v>0</v>
      </c>
      <c r="E214" s="21">
        <f t="shared" si="9"/>
        <v>1.1499999999999999</v>
      </c>
      <c r="F214" s="21">
        <f t="shared" si="9"/>
        <v>1.1499999999999999</v>
      </c>
      <c r="G214" s="21">
        <f t="shared" si="9"/>
        <v>1.1499999999999999</v>
      </c>
      <c r="H214" s="21">
        <f t="shared" si="9"/>
        <v>1.1499999999999999</v>
      </c>
      <c r="I214" s="21">
        <f t="shared" si="9"/>
        <v>1.1499999999999999</v>
      </c>
      <c r="J214" s="21">
        <f t="shared" si="9"/>
        <v>1.1499999999999999</v>
      </c>
      <c r="K214" s="21">
        <f t="shared" si="9"/>
        <v>1.1499999999999999</v>
      </c>
      <c r="L214" s="21">
        <f t="shared" si="9"/>
        <v>1.1499999999999999</v>
      </c>
      <c r="M214" s="21">
        <f t="shared" si="9"/>
        <v>1.1499999999999999</v>
      </c>
      <c r="N214" s="21">
        <f t="shared" si="9"/>
        <v>1.1499999999999999</v>
      </c>
      <c r="O214" s="22">
        <f t="shared" si="9"/>
        <v>1.1499999999999999</v>
      </c>
    </row>
    <row r="215" spans="1:15" ht="16.5" thickBot="1" x14ac:dyDescent="0.3">
      <c r="A215" s="85" t="s">
        <v>91</v>
      </c>
      <c r="B215" s="86"/>
      <c r="C215" s="86"/>
      <c r="D215" s="23">
        <f t="shared" ref="D215:O215" si="10">SUM(D212:D214)</f>
        <v>0</v>
      </c>
      <c r="E215" s="23">
        <f t="shared" si="10"/>
        <v>4.0500000000000007</v>
      </c>
      <c r="F215" s="23">
        <f t="shared" si="10"/>
        <v>4.0500000000000007</v>
      </c>
      <c r="G215" s="23">
        <f t="shared" si="10"/>
        <v>4.0500000000000007</v>
      </c>
      <c r="H215" s="23">
        <f t="shared" si="10"/>
        <v>4.0500000000000007</v>
      </c>
      <c r="I215" s="23">
        <f t="shared" si="10"/>
        <v>4.0500000000000007</v>
      </c>
      <c r="J215" s="23">
        <f t="shared" si="10"/>
        <v>4.0500000000000007</v>
      </c>
      <c r="K215" s="23">
        <f t="shared" si="10"/>
        <v>4.0500000000000007</v>
      </c>
      <c r="L215" s="23">
        <f t="shared" si="10"/>
        <v>4.0500000000000007</v>
      </c>
      <c r="M215" s="23">
        <f t="shared" si="10"/>
        <v>4.0500000000000007</v>
      </c>
      <c r="N215" s="23">
        <f t="shared" si="10"/>
        <v>4.0500000000000007</v>
      </c>
      <c r="O215" s="24">
        <f t="shared" si="10"/>
        <v>4.0500000000000007</v>
      </c>
    </row>
    <row r="216" spans="1:15" ht="16.5" thickBot="1" x14ac:dyDescent="0.3">
      <c r="A216" s="90" t="s">
        <v>92</v>
      </c>
      <c r="B216" s="91"/>
      <c r="C216" s="91"/>
      <c r="D216" s="91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3"/>
    </row>
    <row r="217" spans="1:15" ht="30" customHeight="1" thickBot="1" x14ac:dyDescent="0.3">
      <c r="A217" s="87" t="s">
        <v>108</v>
      </c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9"/>
    </row>
    <row r="218" spans="1:15" x14ac:dyDescent="0.25">
      <c r="A218" s="72" t="s">
        <v>45</v>
      </c>
      <c r="B218" s="73"/>
      <c r="C218" s="73"/>
      <c r="D218" s="25" t="s">
        <v>46</v>
      </c>
      <c r="E218" s="25" t="s">
        <v>47</v>
      </c>
      <c r="F218" s="25" t="s">
        <v>48</v>
      </c>
      <c r="G218" s="25" t="s">
        <v>49</v>
      </c>
      <c r="H218" s="25" t="s">
        <v>50</v>
      </c>
      <c r="I218" s="25" t="s">
        <v>51</v>
      </c>
      <c r="J218" s="25" t="s">
        <v>52</v>
      </c>
      <c r="K218" s="25" t="s">
        <v>53</v>
      </c>
      <c r="L218" s="25" t="s">
        <v>54</v>
      </c>
      <c r="M218" s="25" t="s">
        <v>55</v>
      </c>
      <c r="N218" s="25" t="s">
        <v>56</v>
      </c>
      <c r="O218" s="26" t="s">
        <v>57</v>
      </c>
    </row>
    <row r="219" spans="1:15" x14ac:dyDescent="0.25">
      <c r="A219" s="74" t="s">
        <v>134</v>
      </c>
      <c r="B219" s="75"/>
      <c r="C219" s="75"/>
      <c r="D219" s="21">
        <f t="shared" ref="D219:O219" si="11">D171</f>
        <v>0</v>
      </c>
      <c r="E219" s="21">
        <f t="shared" si="11"/>
        <v>29</v>
      </c>
      <c r="F219" s="21">
        <f t="shared" si="11"/>
        <v>29</v>
      </c>
      <c r="G219" s="21">
        <f t="shared" si="11"/>
        <v>29</v>
      </c>
      <c r="H219" s="21">
        <f t="shared" si="11"/>
        <v>29</v>
      </c>
      <c r="I219" s="21">
        <f t="shared" si="11"/>
        <v>29</v>
      </c>
      <c r="J219" s="21">
        <f t="shared" si="11"/>
        <v>29</v>
      </c>
      <c r="K219" s="21">
        <f t="shared" si="11"/>
        <v>29</v>
      </c>
      <c r="L219" s="21">
        <f t="shared" si="11"/>
        <v>29</v>
      </c>
      <c r="M219" s="21">
        <f t="shared" si="11"/>
        <v>29</v>
      </c>
      <c r="N219" s="21">
        <f t="shared" si="11"/>
        <v>29</v>
      </c>
      <c r="O219" s="22">
        <f t="shared" si="11"/>
        <v>29</v>
      </c>
    </row>
    <row r="220" spans="1:15" x14ac:dyDescent="0.25">
      <c r="A220" s="74" t="s">
        <v>135</v>
      </c>
      <c r="B220" s="75"/>
      <c r="C220" s="75"/>
      <c r="D220" s="21">
        <f>D215</f>
        <v>0</v>
      </c>
      <c r="E220" s="21">
        <f t="shared" ref="E220:O220" si="12">E215</f>
        <v>4.0500000000000007</v>
      </c>
      <c r="F220" s="21">
        <f t="shared" si="12"/>
        <v>4.0500000000000007</v>
      </c>
      <c r="G220" s="21">
        <f t="shared" si="12"/>
        <v>4.0500000000000007</v>
      </c>
      <c r="H220" s="21">
        <f t="shared" si="12"/>
        <v>4.0500000000000007</v>
      </c>
      <c r="I220" s="21">
        <f t="shared" si="12"/>
        <v>4.0500000000000007</v>
      </c>
      <c r="J220" s="21">
        <f t="shared" si="12"/>
        <v>4.0500000000000007</v>
      </c>
      <c r="K220" s="21">
        <f t="shared" si="12"/>
        <v>4.0500000000000007</v>
      </c>
      <c r="L220" s="21">
        <f t="shared" si="12"/>
        <v>4.0500000000000007</v>
      </c>
      <c r="M220" s="21">
        <f t="shared" si="12"/>
        <v>4.0500000000000007</v>
      </c>
      <c r="N220" s="21">
        <f t="shared" si="12"/>
        <v>4.0500000000000007</v>
      </c>
      <c r="O220" s="22">
        <f t="shared" si="12"/>
        <v>4.0500000000000007</v>
      </c>
    </row>
    <row r="221" spans="1:15" x14ac:dyDescent="0.25">
      <c r="A221" s="74" t="s">
        <v>93</v>
      </c>
      <c r="B221" s="75"/>
      <c r="C221" s="75"/>
      <c r="D221" s="38">
        <v>0</v>
      </c>
      <c r="E221" s="38">
        <v>10</v>
      </c>
      <c r="F221" s="38">
        <v>10</v>
      </c>
      <c r="G221" s="38">
        <v>10</v>
      </c>
      <c r="H221" s="38">
        <v>10</v>
      </c>
      <c r="I221" s="38">
        <v>10</v>
      </c>
      <c r="J221" s="38">
        <v>10</v>
      </c>
      <c r="K221" s="38">
        <v>10</v>
      </c>
      <c r="L221" s="38">
        <v>10</v>
      </c>
      <c r="M221" s="38">
        <v>10</v>
      </c>
      <c r="N221" s="38">
        <v>10</v>
      </c>
      <c r="O221" s="39">
        <v>10</v>
      </c>
    </row>
    <row r="222" spans="1:15" x14ac:dyDescent="0.25">
      <c r="A222" s="74" t="s">
        <v>136</v>
      </c>
      <c r="B222" s="75"/>
      <c r="C222" s="75"/>
      <c r="D222" s="40">
        <f>0</f>
        <v>0</v>
      </c>
      <c r="E222" s="40">
        <v>5</v>
      </c>
      <c r="F222" s="40">
        <v>5</v>
      </c>
      <c r="G222" s="40">
        <v>5</v>
      </c>
      <c r="H222" s="40">
        <v>5</v>
      </c>
      <c r="I222" s="40">
        <v>5</v>
      </c>
      <c r="J222" s="40">
        <v>5</v>
      </c>
      <c r="K222" s="40">
        <v>5</v>
      </c>
      <c r="L222" s="40">
        <v>5</v>
      </c>
      <c r="M222" s="40">
        <v>5</v>
      </c>
      <c r="N222" s="40">
        <v>5</v>
      </c>
      <c r="O222" s="41">
        <v>5</v>
      </c>
    </row>
    <row r="223" spans="1:15" ht="16.5" thickBot="1" x14ac:dyDescent="0.3">
      <c r="A223" s="76" t="s">
        <v>94</v>
      </c>
      <c r="B223" s="77"/>
      <c r="C223" s="77"/>
      <c r="D223" s="40">
        <f t="shared" ref="D223:O223" si="13">D219*0.06</f>
        <v>0</v>
      </c>
      <c r="E223" s="40">
        <f t="shared" si="13"/>
        <v>1.74</v>
      </c>
      <c r="F223" s="40">
        <f t="shared" si="13"/>
        <v>1.74</v>
      </c>
      <c r="G223" s="40">
        <f t="shared" si="13"/>
        <v>1.74</v>
      </c>
      <c r="H223" s="40">
        <f t="shared" si="13"/>
        <v>1.74</v>
      </c>
      <c r="I223" s="40">
        <f t="shared" si="13"/>
        <v>1.74</v>
      </c>
      <c r="J223" s="40">
        <f t="shared" si="13"/>
        <v>1.74</v>
      </c>
      <c r="K223" s="40">
        <f t="shared" si="13"/>
        <v>1.74</v>
      </c>
      <c r="L223" s="40">
        <f t="shared" si="13"/>
        <v>1.74</v>
      </c>
      <c r="M223" s="40">
        <f t="shared" si="13"/>
        <v>1.74</v>
      </c>
      <c r="N223" s="40">
        <f t="shared" si="13"/>
        <v>1.74</v>
      </c>
      <c r="O223" s="41">
        <f t="shared" si="13"/>
        <v>1.74</v>
      </c>
    </row>
    <row r="224" spans="1:15" ht="16.5" thickBot="1" x14ac:dyDescent="0.3">
      <c r="A224" s="78" t="s">
        <v>95</v>
      </c>
      <c r="B224" s="79"/>
      <c r="C224" s="79"/>
      <c r="D224" s="29">
        <f>D219-D220-D221-D223</f>
        <v>0</v>
      </c>
      <c r="E224" s="29">
        <f>E219-E220-E221-E223-E222</f>
        <v>8.2099999999999991</v>
      </c>
      <c r="F224" s="29">
        <f t="shared" ref="F224:O224" si="14">F219-F220-F221-F223-F222</f>
        <v>8.2099999999999991</v>
      </c>
      <c r="G224" s="29">
        <f t="shared" si="14"/>
        <v>8.2099999999999991</v>
      </c>
      <c r="H224" s="29">
        <f t="shared" si="14"/>
        <v>8.2099999999999991</v>
      </c>
      <c r="I224" s="29">
        <f t="shared" si="14"/>
        <v>8.2099999999999991</v>
      </c>
      <c r="J224" s="29">
        <f t="shared" si="14"/>
        <v>8.2099999999999991</v>
      </c>
      <c r="K224" s="29">
        <f t="shared" si="14"/>
        <v>8.2099999999999991</v>
      </c>
      <c r="L224" s="29">
        <f t="shared" si="14"/>
        <v>8.2099999999999991</v>
      </c>
      <c r="M224" s="29">
        <f t="shared" si="14"/>
        <v>8.2099999999999991</v>
      </c>
      <c r="N224" s="29">
        <f t="shared" si="14"/>
        <v>8.2099999999999991</v>
      </c>
      <c r="O224" s="30">
        <f t="shared" si="14"/>
        <v>8.2099999999999991</v>
      </c>
    </row>
    <row r="225" spans="1:40" x14ac:dyDescent="0.25">
      <c r="A225" s="80"/>
      <c r="B225" s="81"/>
      <c r="C225" s="81"/>
      <c r="D225" s="81"/>
      <c r="E225" s="81"/>
      <c r="F225" s="81"/>
      <c r="G225" s="81"/>
      <c r="H225" s="81"/>
      <c r="I225" s="81"/>
      <c r="J225" s="81"/>
      <c r="K225" s="81"/>
      <c r="L225" s="81"/>
      <c r="M225" s="81"/>
      <c r="N225" s="81"/>
      <c r="O225" s="82"/>
    </row>
    <row r="226" spans="1:40" x14ac:dyDescent="0.25">
      <c r="A226" s="74" t="s">
        <v>96</v>
      </c>
      <c r="B226" s="75"/>
      <c r="C226" s="75"/>
      <c r="D226" s="21">
        <f>D224</f>
        <v>0</v>
      </c>
      <c r="E226" s="21">
        <f t="shared" ref="E226:O226" si="15">E224</f>
        <v>8.2099999999999991</v>
      </c>
      <c r="F226" s="21">
        <f t="shared" si="15"/>
        <v>8.2099999999999991</v>
      </c>
      <c r="G226" s="21">
        <f t="shared" si="15"/>
        <v>8.2099999999999991</v>
      </c>
      <c r="H226" s="21">
        <f t="shared" si="15"/>
        <v>8.2099999999999991</v>
      </c>
      <c r="I226" s="21">
        <f t="shared" si="15"/>
        <v>8.2099999999999991</v>
      </c>
      <c r="J226" s="21">
        <f t="shared" si="15"/>
        <v>8.2099999999999991</v>
      </c>
      <c r="K226" s="21">
        <f t="shared" si="15"/>
        <v>8.2099999999999991</v>
      </c>
      <c r="L226" s="21">
        <f t="shared" si="15"/>
        <v>8.2099999999999991</v>
      </c>
      <c r="M226" s="21">
        <f t="shared" si="15"/>
        <v>8.2099999999999991</v>
      </c>
      <c r="N226" s="21">
        <f t="shared" si="15"/>
        <v>8.2099999999999991</v>
      </c>
      <c r="O226" s="22">
        <f t="shared" si="15"/>
        <v>8.2099999999999991</v>
      </c>
    </row>
    <row r="227" spans="1:40" ht="16.5" thickBot="1" x14ac:dyDescent="0.3">
      <c r="A227" s="76" t="s">
        <v>97</v>
      </c>
      <c r="B227" s="77"/>
      <c r="C227" s="77"/>
      <c r="D227" s="27">
        <f>-10-J189</f>
        <v>-146.38300000000001</v>
      </c>
      <c r="E227" s="27">
        <v>0</v>
      </c>
      <c r="F227" s="27">
        <v>0</v>
      </c>
      <c r="G227" s="27">
        <v>0</v>
      </c>
      <c r="H227" s="27">
        <v>0</v>
      </c>
      <c r="I227" s="27">
        <v>0</v>
      </c>
      <c r="J227" s="27">
        <v>0</v>
      </c>
      <c r="K227" s="27">
        <v>0</v>
      </c>
      <c r="L227" s="27">
        <v>0</v>
      </c>
      <c r="M227" s="27">
        <v>0</v>
      </c>
      <c r="N227" s="27">
        <v>0</v>
      </c>
      <c r="O227" s="28">
        <v>0</v>
      </c>
    </row>
    <row r="228" spans="1:40" x14ac:dyDescent="0.25">
      <c r="A228" s="83" t="s">
        <v>98</v>
      </c>
      <c r="B228" s="84"/>
      <c r="C228" s="84"/>
      <c r="D228" s="31">
        <f>D226+D227</f>
        <v>-146.38300000000001</v>
      </c>
      <c r="E228" s="31">
        <f t="shared" ref="E228:O228" si="16">E226+E227</f>
        <v>8.2099999999999991</v>
      </c>
      <c r="F228" s="31">
        <f t="shared" si="16"/>
        <v>8.2099999999999991</v>
      </c>
      <c r="G228" s="31">
        <f t="shared" si="16"/>
        <v>8.2099999999999991</v>
      </c>
      <c r="H228" s="31">
        <f t="shared" si="16"/>
        <v>8.2099999999999991</v>
      </c>
      <c r="I228" s="31">
        <f t="shared" si="16"/>
        <v>8.2099999999999991</v>
      </c>
      <c r="J228" s="31">
        <f t="shared" si="16"/>
        <v>8.2099999999999991</v>
      </c>
      <c r="K228" s="31">
        <f t="shared" si="16"/>
        <v>8.2099999999999991</v>
      </c>
      <c r="L228" s="31">
        <f t="shared" si="16"/>
        <v>8.2099999999999991</v>
      </c>
      <c r="M228" s="31">
        <f t="shared" si="16"/>
        <v>8.2099999999999991</v>
      </c>
      <c r="N228" s="31">
        <f t="shared" si="16"/>
        <v>8.2099999999999991</v>
      </c>
      <c r="O228" s="32">
        <f t="shared" si="16"/>
        <v>8.2099999999999991</v>
      </c>
      <c r="P228" s="4">
        <f>D242</f>
        <v>8.2099999999999991</v>
      </c>
      <c r="Q228" s="4">
        <f t="shared" ref="Q228:AA228" si="17">E242</f>
        <v>8.2099999999999991</v>
      </c>
      <c r="R228" s="4">
        <f t="shared" si="17"/>
        <v>8.2099999999999991</v>
      </c>
      <c r="S228" s="4">
        <f t="shared" si="17"/>
        <v>8.2099999999999991</v>
      </c>
      <c r="T228" s="4">
        <f t="shared" si="17"/>
        <v>8.2099999999999991</v>
      </c>
      <c r="U228" s="4">
        <f t="shared" si="17"/>
        <v>8.2099999999999991</v>
      </c>
      <c r="V228" s="4">
        <f t="shared" si="17"/>
        <v>8.2099999999999991</v>
      </c>
      <c r="W228" s="4">
        <f t="shared" si="17"/>
        <v>8.2099999999999991</v>
      </c>
      <c r="X228" s="4">
        <f t="shared" si="17"/>
        <v>8.2099999999999991</v>
      </c>
      <c r="Y228" s="4">
        <f t="shared" si="17"/>
        <v>8.2099999999999991</v>
      </c>
      <c r="Z228" s="4">
        <f t="shared" si="17"/>
        <v>8.2099999999999991</v>
      </c>
      <c r="AA228" s="4">
        <f t="shared" si="17"/>
        <v>8.2099999999999991</v>
      </c>
      <c r="AB228" s="4">
        <f>D256</f>
        <v>8.2099999999999991</v>
      </c>
      <c r="AC228" s="4">
        <f t="shared" ref="AC228:AM228" si="18">E256</f>
        <v>13.209999999999999</v>
      </c>
      <c r="AD228" s="4">
        <f t="shared" si="18"/>
        <v>13.209999999999999</v>
      </c>
      <c r="AE228" s="4">
        <f t="shared" si="18"/>
        <v>13.209999999999999</v>
      </c>
      <c r="AF228" s="4">
        <f t="shared" si="18"/>
        <v>13.209999999999999</v>
      </c>
      <c r="AG228" s="4">
        <f t="shared" si="18"/>
        <v>13.209999999999999</v>
      </c>
      <c r="AH228" s="4">
        <f t="shared" si="18"/>
        <v>13.209999999999999</v>
      </c>
      <c r="AI228" s="4">
        <f t="shared" si="18"/>
        <v>13.209999999999999</v>
      </c>
      <c r="AJ228" s="4">
        <f t="shared" si="18"/>
        <v>13.209999999999999</v>
      </c>
      <c r="AK228" s="4">
        <f t="shared" si="18"/>
        <v>13.209999999999999</v>
      </c>
      <c r="AL228" s="4">
        <f t="shared" si="18"/>
        <v>13.209999999999999</v>
      </c>
      <c r="AM228" s="4">
        <f t="shared" si="18"/>
        <v>13.209999999999999</v>
      </c>
      <c r="AN228" s="3"/>
    </row>
    <row r="229" spans="1:40" ht="16.5" thickBot="1" x14ac:dyDescent="0.3">
      <c r="A229" s="85" t="s">
        <v>99</v>
      </c>
      <c r="B229" s="86"/>
      <c r="C229" s="86"/>
      <c r="D229" s="23">
        <f>D228</f>
        <v>-146.38300000000001</v>
      </c>
      <c r="E229" s="23">
        <f>D229+E228</f>
        <v>-138.173</v>
      </c>
      <c r="F229" s="23">
        <f t="shared" ref="F229:O229" si="19">E229+F228</f>
        <v>-129.96299999999999</v>
      </c>
      <c r="G229" s="23">
        <f t="shared" si="19"/>
        <v>-121.753</v>
      </c>
      <c r="H229" s="23">
        <f t="shared" si="19"/>
        <v>-113.54300000000001</v>
      </c>
      <c r="I229" s="23">
        <f t="shared" si="19"/>
        <v>-105.33300000000001</v>
      </c>
      <c r="J229" s="23">
        <f t="shared" si="19"/>
        <v>-97.123000000000019</v>
      </c>
      <c r="K229" s="23">
        <f t="shared" si="19"/>
        <v>-88.913000000000025</v>
      </c>
      <c r="L229" s="23">
        <f t="shared" si="19"/>
        <v>-80.703000000000031</v>
      </c>
      <c r="M229" s="23">
        <f t="shared" si="19"/>
        <v>-72.493000000000038</v>
      </c>
      <c r="N229" s="23">
        <f t="shared" si="19"/>
        <v>-64.283000000000044</v>
      </c>
      <c r="O229" s="24">
        <f t="shared" si="19"/>
        <v>-56.073000000000043</v>
      </c>
      <c r="P229" s="4">
        <f>O229+P228</f>
        <v>-47.863000000000042</v>
      </c>
      <c r="Q229" s="4">
        <f t="shared" ref="Q229:AA229" si="20">P229+Q228</f>
        <v>-39.653000000000041</v>
      </c>
      <c r="R229" s="4">
        <f t="shared" si="20"/>
        <v>-31.44300000000004</v>
      </c>
      <c r="S229" s="4">
        <f t="shared" si="20"/>
        <v>-23.23300000000004</v>
      </c>
      <c r="T229" s="4">
        <f t="shared" si="20"/>
        <v>-15.023000000000041</v>
      </c>
      <c r="U229" s="4">
        <f t="shared" si="20"/>
        <v>-6.8130000000000415</v>
      </c>
      <c r="V229" s="4">
        <f t="shared" si="20"/>
        <v>1.3969999999999576</v>
      </c>
      <c r="W229" s="4">
        <f t="shared" si="20"/>
        <v>9.6069999999999567</v>
      </c>
      <c r="X229" s="4">
        <f t="shared" si="20"/>
        <v>17.816999999999958</v>
      </c>
      <c r="Y229" s="4">
        <f t="shared" si="20"/>
        <v>26.026999999999958</v>
      </c>
      <c r="Z229" s="4">
        <f t="shared" si="20"/>
        <v>34.236999999999959</v>
      </c>
      <c r="AA229" s="4">
        <f t="shared" si="20"/>
        <v>42.44699999999996</v>
      </c>
      <c r="AB229" s="4">
        <f>AA229+AB228</f>
        <v>50.656999999999961</v>
      </c>
      <c r="AC229" s="4">
        <f t="shared" ref="AC229:AM229" si="21">AB229+AC228</f>
        <v>63.866999999999962</v>
      </c>
      <c r="AD229" s="4">
        <f t="shared" si="21"/>
        <v>77.076999999999956</v>
      </c>
      <c r="AE229" s="4">
        <f t="shared" si="21"/>
        <v>90.286999999999949</v>
      </c>
      <c r="AF229" s="4">
        <f t="shared" si="21"/>
        <v>103.49699999999994</v>
      </c>
      <c r="AG229" s="4">
        <f t="shared" si="21"/>
        <v>116.70699999999994</v>
      </c>
      <c r="AH229" s="4">
        <f t="shared" si="21"/>
        <v>129.91699999999994</v>
      </c>
      <c r="AI229" s="4">
        <f t="shared" si="21"/>
        <v>143.12699999999995</v>
      </c>
      <c r="AJ229" s="4">
        <f t="shared" si="21"/>
        <v>156.33699999999996</v>
      </c>
      <c r="AK229" s="4">
        <f t="shared" si="21"/>
        <v>169.54699999999997</v>
      </c>
      <c r="AL229" s="4">
        <f t="shared" si="21"/>
        <v>182.75699999999998</v>
      </c>
      <c r="AM229" s="4">
        <f t="shared" si="21"/>
        <v>195.96699999999998</v>
      </c>
      <c r="AN229" s="3"/>
    </row>
    <row r="230" spans="1:40" x14ac:dyDescent="0.25">
      <c r="A230" s="33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</row>
    <row r="231" spans="1:40" ht="16.5" thickBot="1" x14ac:dyDescent="0.3">
      <c r="A231" s="69" t="s">
        <v>100</v>
      </c>
      <c r="B231" s="70"/>
      <c r="C231" s="70"/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1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</row>
    <row r="232" spans="1:40" x14ac:dyDescent="0.25">
      <c r="A232" s="72" t="s">
        <v>45</v>
      </c>
      <c r="B232" s="73"/>
      <c r="C232" s="73"/>
      <c r="D232" s="25" t="s">
        <v>46</v>
      </c>
      <c r="E232" s="25" t="s">
        <v>47</v>
      </c>
      <c r="F232" s="25" t="s">
        <v>48</v>
      </c>
      <c r="G232" s="25" t="s">
        <v>49</v>
      </c>
      <c r="H232" s="25" t="s">
        <v>50</v>
      </c>
      <c r="I232" s="25" t="s">
        <v>51</v>
      </c>
      <c r="J232" s="25" t="s">
        <v>52</v>
      </c>
      <c r="K232" s="25" t="s">
        <v>53</v>
      </c>
      <c r="L232" s="25" t="s">
        <v>54</v>
      </c>
      <c r="M232" s="25" t="s">
        <v>55</v>
      </c>
      <c r="N232" s="25" t="s">
        <v>56</v>
      </c>
      <c r="O232" s="26" t="s">
        <v>57</v>
      </c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</row>
    <row r="233" spans="1:40" x14ac:dyDescent="0.25">
      <c r="A233" s="74" t="str">
        <f>A219</f>
        <v>Выручка от оказания услуг</v>
      </c>
      <c r="B233" s="75"/>
      <c r="C233" s="75"/>
      <c r="D233" s="21">
        <f>E219</f>
        <v>29</v>
      </c>
      <c r="E233" s="21">
        <f>D233</f>
        <v>29</v>
      </c>
      <c r="F233" s="21">
        <f t="shared" ref="F233:O233" si="22">E233</f>
        <v>29</v>
      </c>
      <c r="G233" s="21">
        <f t="shared" si="22"/>
        <v>29</v>
      </c>
      <c r="H233" s="21">
        <f t="shared" si="22"/>
        <v>29</v>
      </c>
      <c r="I233" s="21">
        <f t="shared" si="22"/>
        <v>29</v>
      </c>
      <c r="J233" s="21">
        <f t="shared" si="22"/>
        <v>29</v>
      </c>
      <c r="K233" s="21">
        <f t="shared" si="22"/>
        <v>29</v>
      </c>
      <c r="L233" s="21">
        <f t="shared" si="22"/>
        <v>29</v>
      </c>
      <c r="M233" s="21">
        <f t="shared" si="22"/>
        <v>29</v>
      </c>
      <c r="N233" s="21">
        <f t="shared" si="22"/>
        <v>29</v>
      </c>
      <c r="O233" s="22">
        <f t="shared" si="22"/>
        <v>29</v>
      </c>
    </row>
    <row r="234" spans="1:40" x14ac:dyDescent="0.25">
      <c r="A234" s="74" t="str">
        <f>A220</f>
        <v>Себестоимость услуг</v>
      </c>
      <c r="B234" s="75"/>
      <c r="C234" s="75"/>
      <c r="D234" s="21">
        <f>E220</f>
        <v>4.0500000000000007</v>
      </c>
      <c r="E234" s="21">
        <f t="shared" ref="E234:E237" si="23">D234</f>
        <v>4.0500000000000007</v>
      </c>
      <c r="F234" s="21">
        <f t="shared" ref="F234:O234" si="24">E234</f>
        <v>4.0500000000000007</v>
      </c>
      <c r="G234" s="21">
        <f t="shared" si="24"/>
        <v>4.0500000000000007</v>
      </c>
      <c r="H234" s="21">
        <f t="shared" si="24"/>
        <v>4.0500000000000007</v>
      </c>
      <c r="I234" s="21">
        <f t="shared" si="24"/>
        <v>4.0500000000000007</v>
      </c>
      <c r="J234" s="21">
        <f t="shared" si="24"/>
        <v>4.0500000000000007</v>
      </c>
      <c r="K234" s="21">
        <f t="shared" si="24"/>
        <v>4.0500000000000007</v>
      </c>
      <c r="L234" s="21">
        <f t="shared" si="24"/>
        <v>4.0500000000000007</v>
      </c>
      <c r="M234" s="21">
        <f t="shared" si="24"/>
        <v>4.0500000000000007</v>
      </c>
      <c r="N234" s="21">
        <f t="shared" si="24"/>
        <v>4.0500000000000007</v>
      </c>
      <c r="O234" s="22">
        <f t="shared" si="24"/>
        <v>4.0500000000000007</v>
      </c>
    </row>
    <row r="235" spans="1:40" x14ac:dyDescent="0.25">
      <c r="A235" s="74" t="s">
        <v>93</v>
      </c>
      <c r="B235" s="75"/>
      <c r="C235" s="75"/>
      <c r="D235" s="38">
        <f>E221</f>
        <v>10</v>
      </c>
      <c r="E235" s="38">
        <f t="shared" si="23"/>
        <v>10</v>
      </c>
      <c r="F235" s="38">
        <f t="shared" ref="F235:O235" si="25">E235</f>
        <v>10</v>
      </c>
      <c r="G235" s="38">
        <f t="shared" si="25"/>
        <v>10</v>
      </c>
      <c r="H235" s="38">
        <f t="shared" si="25"/>
        <v>10</v>
      </c>
      <c r="I235" s="38">
        <f t="shared" si="25"/>
        <v>10</v>
      </c>
      <c r="J235" s="38">
        <f t="shared" si="25"/>
        <v>10</v>
      </c>
      <c r="K235" s="38">
        <f t="shared" si="25"/>
        <v>10</v>
      </c>
      <c r="L235" s="38">
        <f t="shared" si="25"/>
        <v>10</v>
      </c>
      <c r="M235" s="38">
        <f t="shared" si="25"/>
        <v>10</v>
      </c>
      <c r="N235" s="38">
        <f t="shared" si="25"/>
        <v>10</v>
      </c>
      <c r="O235" s="39">
        <f t="shared" si="25"/>
        <v>10</v>
      </c>
    </row>
    <row r="236" spans="1:40" x14ac:dyDescent="0.25">
      <c r="A236" s="74" t="str">
        <f>A222</f>
        <v>Прочие расходы (в т.ч. Реклама)</v>
      </c>
      <c r="B236" s="75"/>
      <c r="C236" s="75"/>
      <c r="D236" s="40">
        <v>5</v>
      </c>
      <c r="E236" s="38">
        <v>5</v>
      </c>
      <c r="F236" s="40">
        <v>5</v>
      </c>
      <c r="G236" s="40">
        <v>5</v>
      </c>
      <c r="H236" s="40">
        <v>5</v>
      </c>
      <c r="I236" s="40">
        <v>5</v>
      </c>
      <c r="J236" s="40">
        <v>5</v>
      </c>
      <c r="K236" s="40">
        <v>5</v>
      </c>
      <c r="L236" s="40">
        <v>5</v>
      </c>
      <c r="M236" s="40">
        <v>5</v>
      </c>
      <c r="N236" s="40">
        <v>5</v>
      </c>
      <c r="O236" s="41">
        <v>5</v>
      </c>
    </row>
    <row r="237" spans="1:40" ht="16.5" thickBot="1" x14ac:dyDescent="0.3">
      <c r="A237" s="76" t="s">
        <v>94</v>
      </c>
      <c r="B237" s="77"/>
      <c r="C237" s="77"/>
      <c r="D237" s="40">
        <f>D233*0.06</f>
        <v>1.74</v>
      </c>
      <c r="E237" s="38">
        <f t="shared" si="23"/>
        <v>1.74</v>
      </c>
      <c r="F237" s="40">
        <f t="shared" ref="F237:O237" si="26">E237</f>
        <v>1.74</v>
      </c>
      <c r="G237" s="40">
        <f t="shared" si="26"/>
        <v>1.74</v>
      </c>
      <c r="H237" s="40">
        <f t="shared" si="26"/>
        <v>1.74</v>
      </c>
      <c r="I237" s="40">
        <f t="shared" si="26"/>
        <v>1.74</v>
      </c>
      <c r="J237" s="40">
        <f t="shared" si="26"/>
        <v>1.74</v>
      </c>
      <c r="K237" s="40">
        <f t="shared" si="26"/>
        <v>1.74</v>
      </c>
      <c r="L237" s="40">
        <f t="shared" si="26"/>
        <v>1.74</v>
      </c>
      <c r="M237" s="40">
        <f t="shared" si="26"/>
        <v>1.74</v>
      </c>
      <c r="N237" s="40">
        <f t="shared" si="26"/>
        <v>1.74</v>
      </c>
      <c r="O237" s="41">
        <f t="shared" si="26"/>
        <v>1.74</v>
      </c>
    </row>
    <row r="238" spans="1:40" ht="16.5" thickBot="1" x14ac:dyDescent="0.3">
      <c r="A238" s="78" t="s">
        <v>95</v>
      </c>
      <c r="B238" s="79"/>
      <c r="C238" s="79"/>
      <c r="D238" s="29">
        <f>D233-D234-D235-D237-D236</f>
        <v>8.2099999999999991</v>
      </c>
      <c r="E238" s="29">
        <f t="shared" ref="E238:O238" si="27">E233-E234-E235-E237-E236</f>
        <v>8.2099999999999991</v>
      </c>
      <c r="F238" s="29">
        <f t="shared" si="27"/>
        <v>8.2099999999999991</v>
      </c>
      <c r="G238" s="29">
        <f t="shared" si="27"/>
        <v>8.2099999999999991</v>
      </c>
      <c r="H238" s="29">
        <f t="shared" si="27"/>
        <v>8.2099999999999991</v>
      </c>
      <c r="I238" s="29">
        <f t="shared" si="27"/>
        <v>8.2099999999999991</v>
      </c>
      <c r="J238" s="29">
        <f t="shared" si="27"/>
        <v>8.2099999999999991</v>
      </c>
      <c r="K238" s="29">
        <f t="shared" si="27"/>
        <v>8.2099999999999991</v>
      </c>
      <c r="L238" s="29">
        <f t="shared" si="27"/>
        <v>8.2099999999999991</v>
      </c>
      <c r="M238" s="29">
        <f t="shared" si="27"/>
        <v>8.2099999999999991</v>
      </c>
      <c r="N238" s="29">
        <f t="shared" si="27"/>
        <v>8.2099999999999991</v>
      </c>
      <c r="O238" s="30">
        <f t="shared" si="27"/>
        <v>8.2099999999999991</v>
      </c>
    </row>
    <row r="239" spans="1:40" x14ac:dyDescent="0.25">
      <c r="A239" s="80"/>
      <c r="B239" s="81"/>
      <c r="C239" s="81"/>
      <c r="D239" s="81"/>
      <c r="E239" s="81"/>
      <c r="F239" s="81"/>
      <c r="G239" s="81"/>
      <c r="H239" s="81"/>
      <c r="I239" s="81"/>
      <c r="J239" s="81"/>
      <c r="K239" s="81"/>
      <c r="L239" s="81"/>
      <c r="M239" s="81"/>
      <c r="N239" s="81"/>
      <c r="O239" s="82"/>
    </row>
    <row r="240" spans="1:40" x14ac:dyDescent="0.25">
      <c r="A240" s="74" t="s">
        <v>96</v>
      </c>
      <c r="B240" s="75"/>
      <c r="C240" s="75"/>
      <c r="D240" s="21">
        <f>D238</f>
        <v>8.2099999999999991</v>
      </c>
      <c r="E240" s="21">
        <f t="shared" ref="E240:O240" si="28">E238</f>
        <v>8.2099999999999991</v>
      </c>
      <c r="F240" s="21">
        <f t="shared" si="28"/>
        <v>8.2099999999999991</v>
      </c>
      <c r="G240" s="21">
        <f t="shared" si="28"/>
        <v>8.2099999999999991</v>
      </c>
      <c r="H240" s="21">
        <f t="shared" si="28"/>
        <v>8.2099999999999991</v>
      </c>
      <c r="I240" s="21">
        <f t="shared" si="28"/>
        <v>8.2099999999999991</v>
      </c>
      <c r="J240" s="21">
        <f t="shared" si="28"/>
        <v>8.2099999999999991</v>
      </c>
      <c r="K240" s="21">
        <f t="shared" si="28"/>
        <v>8.2099999999999991</v>
      </c>
      <c r="L240" s="21">
        <f t="shared" si="28"/>
        <v>8.2099999999999991</v>
      </c>
      <c r="M240" s="21">
        <f t="shared" si="28"/>
        <v>8.2099999999999991</v>
      </c>
      <c r="N240" s="21">
        <f t="shared" si="28"/>
        <v>8.2099999999999991</v>
      </c>
      <c r="O240" s="22">
        <f t="shared" si="28"/>
        <v>8.2099999999999991</v>
      </c>
    </row>
    <row r="241" spans="1:15" ht="16.5" thickBot="1" x14ac:dyDescent="0.3">
      <c r="A241" s="76" t="s">
        <v>97</v>
      </c>
      <c r="B241" s="77"/>
      <c r="C241" s="77"/>
      <c r="D241" s="27">
        <v>0</v>
      </c>
      <c r="E241" s="27">
        <v>0</v>
      </c>
      <c r="F241" s="27">
        <v>0</v>
      </c>
      <c r="G241" s="27">
        <v>0</v>
      </c>
      <c r="H241" s="27">
        <v>0</v>
      </c>
      <c r="I241" s="27">
        <v>0</v>
      </c>
      <c r="J241" s="27">
        <v>0</v>
      </c>
      <c r="K241" s="27">
        <v>0</v>
      </c>
      <c r="L241" s="27">
        <v>0</v>
      </c>
      <c r="M241" s="27">
        <v>0</v>
      </c>
      <c r="N241" s="27">
        <v>0</v>
      </c>
      <c r="O241" s="28">
        <v>0</v>
      </c>
    </row>
    <row r="242" spans="1:15" x14ac:dyDescent="0.25">
      <c r="A242" s="83" t="s">
        <v>98</v>
      </c>
      <c r="B242" s="84"/>
      <c r="C242" s="84"/>
      <c r="D242" s="31">
        <f>D240+D241</f>
        <v>8.2099999999999991</v>
      </c>
      <c r="E242" s="31">
        <f t="shared" ref="E242" si="29">E240+E241</f>
        <v>8.2099999999999991</v>
      </c>
      <c r="F242" s="31">
        <f t="shared" ref="F242" si="30">F240+F241</f>
        <v>8.2099999999999991</v>
      </c>
      <c r="G242" s="31">
        <f t="shared" ref="G242" si="31">G240+G241</f>
        <v>8.2099999999999991</v>
      </c>
      <c r="H242" s="31">
        <f t="shared" ref="H242" si="32">H240+H241</f>
        <v>8.2099999999999991</v>
      </c>
      <c r="I242" s="31">
        <f t="shared" ref="I242" si="33">I240+I241</f>
        <v>8.2099999999999991</v>
      </c>
      <c r="J242" s="31">
        <f t="shared" ref="J242" si="34">J240+J241</f>
        <v>8.2099999999999991</v>
      </c>
      <c r="K242" s="31">
        <f t="shared" ref="K242" si="35">K240+K241</f>
        <v>8.2099999999999991</v>
      </c>
      <c r="L242" s="31">
        <f t="shared" ref="L242" si="36">L240+L241</f>
        <v>8.2099999999999991</v>
      </c>
      <c r="M242" s="31">
        <f t="shared" ref="M242" si="37">M240+M241</f>
        <v>8.2099999999999991</v>
      </c>
      <c r="N242" s="31">
        <f t="shared" ref="N242" si="38">N240+N241</f>
        <v>8.2099999999999991</v>
      </c>
      <c r="O242" s="32">
        <f t="shared" ref="O242" si="39">O240+O241</f>
        <v>8.2099999999999991</v>
      </c>
    </row>
    <row r="243" spans="1:15" ht="16.5" thickBot="1" x14ac:dyDescent="0.3">
      <c r="A243" s="85" t="s">
        <v>99</v>
      </c>
      <c r="B243" s="86"/>
      <c r="C243" s="86"/>
      <c r="D243" s="23">
        <f>O229+D242</f>
        <v>-47.863000000000042</v>
      </c>
      <c r="E243" s="23">
        <f>D243+E242</f>
        <v>-39.653000000000041</v>
      </c>
      <c r="F243" s="23">
        <f t="shared" ref="F243:O243" si="40">E243+F242</f>
        <v>-31.44300000000004</v>
      </c>
      <c r="G243" s="23">
        <f t="shared" si="40"/>
        <v>-23.23300000000004</v>
      </c>
      <c r="H243" s="23">
        <f t="shared" si="40"/>
        <v>-15.023000000000041</v>
      </c>
      <c r="I243" s="23">
        <f t="shared" si="40"/>
        <v>-6.8130000000000415</v>
      </c>
      <c r="J243" s="23">
        <f t="shared" si="40"/>
        <v>1.3969999999999576</v>
      </c>
      <c r="K243" s="23">
        <f t="shared" si="40"/>
        <v>9.6069999999999567</v>
      </c>
      <c r="L243" s="23">
        <f t="shared" si="40"/>
        <v>17.816999999999958</v>
      </c>
      <c r="M243" s="23">
        <f t="shared" si="40"/>
        <v>26.026999999999958</v>
      </c>
      <c r="N243" s="23">
        <f t="shared" si="40"/>
        <v>34.236999999999959</v>
      </c>
      <c r="O243" s="24">
        <f t="shared" si="40"/>
        <v>42.44699999999996</v>
      </c>
    </row>
    <row r="244" spans="1:15" x14ac:dyDescent="0.25">
      <c r="A244" s="6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8"/>
    </row>
    <row r="245" spans="1:15" ht="16.5" thickBot="1" x14ac:dyDescent="0.3">
      <c r="A245" s="69" t="s">
        <v>101</v>
      </c>
      <c r="B245" s="70"/>
      <c r="C245" s="70"/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1"/>
    </row>
    <row r="246" spans="1:15" x14ac:dyDescent="0.25">
      <c r="A246" s="72" t="s">
        <v>45</v>
      </c>
      <c r="B246" s="73"/>
      <c r="C246" s="73"/>
      <c r="D246" s="25" t="s">
        <v>46</v>
      </c>
      <c r="E246" s="25" t="s">
        <v>47</v>
      </c>
      <c r="F246" s="25" t="s">
        <v>48</v>
      </c>
      <c r="G246" s="25" t="s">
        <v>49</v>
      </c>
      <c r="H246" s="25" t="s">
        <v>50</v>
      </c>
      <c r="I246" s="25" t="s">
        <v>51</v>
      </c>
      <c r="J246" s="25" t="s">
        <v>52</v>
      </c>
      <c r="K246" s="25" t="s">
        <v>53</v>
      </c>
      <c r="L246" s="25" t="s">
        <v>54</v>
      </c>
      <c r="M246" s="25" t="s">
        <v>55</v>
      </c>
      <c r="N246" s="25" t="s">
        <v>56</v>
      </c>
      <c r="O246" s="26" t="s">
        <v>57</v>
      </c>
    </row>
    <row r="247" spans="1:15" x14ac:dyDescent="0.25">
      <c r="A247" s="74" t="str">
        <f>A233</f>
        <v>Выручка от оказания услуг</v>
      </c>
      <c r="B247" s="75"/>
      <c r="C247" s="75"/>
      <c r="D247" s="21">
        <f>E233</f>
        <v>29</v>
      </c>
      <c r="E247" s="21">
        <f>D247</f>
        <v>29</v>
      </c>
      <c r="F247" s="21">
        <f t="shared" ref="F247:O247" si="41">E247</f>
        <v>29</v>
      </c>
      <c r="G247" s="21">
        <f t="shared" si="41"/>
        <v>29</v>
      </c>
      <c r="H247" s="21">
        <f t="shared" si="41"/>
        <v>29</v>
      </c>
      <c r="I247" s="21">
        <f t="shared" si="41"/>
        <v>29</v>
      </c>
      <c r="J247" s="21">
        <f t="shared" si="41"/>
        <v>29</v>
      </c>
      <c r="K247" s="21">
        <f t="shared" si="41"/>
        <v>29</v>
      </c>
      <c r="L247" s="21">
        <f t="shared" si="41"/>
        <v>29</v>
      </c>
      <c r="M247" s="21">
        <f t="shared" si="41"/>
        <v>29</v>
      </c>
      <c r="N247" s="21">
        <f t="shared" si="41"/>
        <v>29</v>
      </c>
      <c r="O247" s="22">
        <f t="shared" si="41"/>
        <v>29</v>
      </c>
    </row>
    <row r="248" spans="1:15" x14ac:dyDescent="0.25">
      <c r="A248" s="74" t="str">
        <f>A234</f>
        <v>Себестоимость услуг</v>
      </c>
      <c r="B248" s="75"/>
      <c r="C248" s="75"/>
      <c r="D248" s="21">
        <f>E234</f>
        <v>4.0500000000000007</v>
      </c>
      <c r="E248" s="21">
        <f t="shared" ref="E248:O248" si="42">D248</f>
        <v>4.0500000000000007</v>
      </c>
      <c r="F248" s="21">
        <f t="shared" si="42"/>
        <v>4.0500000000000007</v>
      </c>
      <c r="G248" s="21">
        <f t="shared" si="42"/>
        <v>4.0500000000000007</v>
      </c>
      <c r="H248" s="21">
        <f t="shared" si="42"/>
        <v>4.0500000000000007</v>
      </c>
      <c r="I248" s="21">
        <f t="shared" si="42"/>
        <v>4.0500000000000007</v>
      </c>
      <c r="J248" s="21">
        <f t="shared" si="42"/>
        <v>4.0500000000000007</v>
      </c>
      <c r="K248" s="21">
        <f t="shared" si="42"/>
        <v>4.0500000000000007</v>
      </c>
      <c r="L248" s="21">
        <f t="shared" si="42"/>
        <v>4.0500000000000007</v>
      </c>
      <c r="M248" s="21">
        <f t="shared" si="42"/>
        <v>4.0500000000000007</v>
      </c>
      <c r="N248" s="21">
        <f t="shared" si="42"/>
        <v>4.0500000000000007</v>
      </c>
      <c r="O248" s="22">
        <f t="shared" si="42"/>
        <v>4.0500000000000007</v>
      </c>
    </row>
    <row r="249" spans="1:15" x14ac:dyDescent="0.25">
      <c r="A249" s="74" t="s">
        <v>93</v>
      </c>
      <c r="B249" s="75"/>
      <c r="C249" s="75"/>
      <c r="D249" s="38">
        <f>E235</f>
        <v>10</v>
      </c>
      <c r="E249" s="38">
        <f t="shared" ref="E249:O249" si="43">D249</f>
        <v>10</v>
      </c>
      <c r="F249" s="38">
        <f t="shared" si="43"/>
        <v>10</v>
      </c>
      <c r="G249" s="38">
        <f t="shared" si="43"/>
        <v>10</v>
      </c>
      <c r="H249" s="38">
        <f t="shared" si="43"/>
        <v>10</v>
      </c>
      <c r="I249" s="38">
        <f t="shared" si="43"/>
        <v>10</v>
      </c>
      <c r="J249" s="38">
        <f t="shared" si="43"/>
        <v>10</v>
      </c>
      <c r="K249" s="38">
        <f t="shared" si="43"/>
        <v>10</v>
      </c>
      <c r="L249" s="38">
        <f t="shared" si="43"/>
        <v>10</v>
      </c>
      <c r="M249" s="38">
        <f t="shared" si="43"/>
        <v>10</v>
      </c>
      <c r="N249" s="38">
        <f t="shared" si="43"/>
        <v>10</v>
      </c>
      <c r="O249" s="39">
        <f t="shared" si="43"/>
        <v>10</v>
      </c>
    </row>
    <row r="250" spans="1:15" x14ac:dyDescent="0.25">
      <c r="A250" s="74" t="str">
        <f>A236</f>
        <v>Прочие расходы (в т.ч. Реклама)</v>
      </c>
      <c r="B250" s="75"/>
      <c r="C250" s="75"/>
      <c r="D250" s="40">
        <v>5</v>
      </c>
      <c r="E250" s="38">
        <v>5</v>
      </c>
      <c r="F250" s="40">
        <v>5</v>
      </c>
      <c r="G250" s="40">
        <v>5</v>
      </c>
      <c r="H250" s="40">
        <v>5</v>
      </c>
      <c r="I250" s="40">
        <v>5</v>
      </c>
      <c r="J250" s="40">
        <v>5</v>
      </c>
      <c r="K250" s="40">
        <v>5</v>
      </c>
      <c r="L250" s="40">
        <v>5</v>
      </c>
      <c r="M250" s="40">
        <v>5</v>
      </c>
      <c r="N250" s="40">
        <v>5</v>
      </c>
      <c r="O250" s="41">
        <v>5</v>
      </c>
    </row>
    <row r="251" spans="1:15" ht="16.5" thickBot="1" x14ac:dyDescent="0.3">
      <c r="A251" s="76" t="s">
        <v>94</v>
      </c>
      <c r="B251" s="77"/>
      <c r="C251" s="77"/>
      <c r="D251" s="40">
        <f>D247*0.06</f>
        <v>1.74</v>
      </c>
      <c r="E251" s="38">
        <f t="shared" ref="E251:O251" si="44">D251</f>
        <v>1.74</v>
      </c>
      <c r="F251" s="40">
        <f t="shared" si="44"/>
        <v>1.74</v>
      </c>
      <c r="G251" s="40">
        <f t="shared" si="44"/>
        <v>1.74</v>
      </c>
      <c r="H251" s="40">
        <f t="shared" si="44"/>
        <v>1.74</v>
      </c>
      <c r="I251" s="40">
        <f t="shared" si="44"/>
        <v>1.74</v>
      </c>
      <c r="J251" s="40">
        <f t="shared" si="44"/>
        <v>1.74</v>
      </c>
      <c r="K251" s="40">
        <f t="shared" si="44"/>
        <v>1.74</v>
      </c>
      <c r="L251" s="40">
        <f t="shared" si="44"/>
        <v>1.74</v>
      </c>
      <c r="M251" s="40">
        <f t="shared" si="44"/>
        <v>1.74</v>
      </c>
      <c r="N251" s="40">
        <f t="shared" si="44"/>
        <v>1.74</v>
      </c>
      <c r="O251" s="41">
        <f t="shared" si="44"/>
        <v>1.74</v>
      </c>
    </row>
    <row r="252" spans="1:15" ht="16.5" thickBot="1" x14ac:dyDescent="0.3">
      <c r="A252" s="78" t="s">
        <v>95</v>
      </c>
      <c r="B252" s="79"/>
      <c r="C252" s="79"/>
      <c r="D252" s="29">
        <f>D247-D248-D249-D251-D250</f>
        <v>8.2099999999999991</v>
      </c>
      <c r="E252" s="29">
        <f t="shared" ref="E252" si="45">E247-E248-E249-E251</f>
        <v>13.209999999999999</v>
      </c>
      <c r="F252" s="29">
        <f t="shared" ref="F252" si="46">F247-F248-F249-F251</f>
        <v>13.209999999999999</v>
      </c>
      <c r="G252" s="29">
        <f t="shared" ref="G252" si="47">G247-G248-G249-G251</f>
        <v>13.209999999999999</v>
      </c>
      <c r="H252" s="29">
        <f t="shared" ref="H252" si="48">H247-H248-H249-H251</f>
        <v>13.209999999999999</v>
      </c>
      <c r="I252" s="29">
        <f t="shared" ref="I252" si="49">I247-I248-I249-I251</f>
        <v>13.209999999999999</v>
      </c>
      <c r="J252" s="29">
        <f t="shared" ref="J252" si="50">J247-J248-J249-J251</f>
        <v>13.209999999999999</v>
      </c>
      <c r="K252" s="29">
        <f t="shared" ref="K252" si="51">K247-K248-K249-K251</f>
        <v>13.209999999999999</v>
      </c>
      <c r="L252" s="29">
        <f t="shared" ref="L252" si="52">L247-L248-L249-L251</f>
        <v>13.209999999999999</v>
      </c>
      <c r="M252" s="29">
        <f t="shared" ref="M252" si="53">M247-M248-M249-M251</f>
        <v>13.209999999999999</v>
      </c>
      <c r="N252" s="29">
        <f t="shared" ref="N252" si="54">N247-N248-N249-N251</f>
        <v>13.209999999999999</v>
      </c>
      <c r="O252" s="30">
        <f t="shared" ref="O252" si="55">O247-O248-O249-O251</f>
        <v>13.209999999999999</v>
      </c>
    </row>
    <row r="253" spans="1:15" x14ac:dyDescent="0.25">
      <c r="A253" s="80"/>
      <c r="B253" s="81"/>
      <c r="C253" s="81"/>
      <c r="D253" s="81"/>
      <c r="E253" s="81"/>
      <c r="F253" s="81"/>
      <c r="G253" s="81"/>
      <c r="H253" s="81"/>
      <c r="I253" s="81"/>
      <c r="J253" s="81"/>
      <c r="K253" s="81"/>
      <c r="L253" s="81"/>
      <c r="M253" s="81"/>
      <c r="N253" s="81"/>
      <c r="O253" s="82"/>
    </row>
    <row r="254" spans="1:15" x14ac:dyDescent="0.25">
      <c r="A254" s="74" t="s">
        <v>96</v>
      </c>
      <c r="B254" s="75"/>
      <c r="C254" s="75"/>
      <c r="D254" s="21">
        <f>D252</f>
        <v>8.2099999999999991</v>
      </c>
      <c r="E254" s="21">
        <f t="shared" ref="E254:O254" si="56">E252</f>
        <v>13.209999999999999</v>
      </c>
      <c r="F254" s="21">
        <f t="shared" si="56"/>
        <v>13.209999999999999</v>
      </c>
      <c r="G254" s="21">
        <f t="shared" si="56"/>
        <v>13.209999999999999</v>
      </c>
      <c r="H254" s="21">
        <f t="shared" si="56"/>
        <v>13.209999999999999</v>
      </c>
      <c r="I254" s="21">
        <f t="shared" si="56"/>
        <v>13.209999999999999</v>
      </c>
      <c r="J254" s="21">
        <f t="shared" si="56"/>
        <v>13.209999999999999</v>
      </c>
      <c r="K254" s="21">
        <f t="shared" si="56"/>
        <v>13.209999999999999</v>
      </c>
      <c r="L254" s="21">
        <f t="shared" si="56"/>
        <v>13.209999999999999</v>
      </c>
      <c r="M254" s="21">
        <f t="shared" si="56"/>
        <v>13.209999999999999</v>
      </c>
      <c r="N254" s="21">
        <f t="shared" si="56"/>
        <v>13.209999999999999</v>
      </c>
      <c r="O254" s="22">
        <f t="shared" si="56"/>
        <v>13.209999999999999</v>
      </c>
    </row>
    <row r="255" spans="1:15" ht="16.5" thickBot="1" x14ac:dyDescent="0.3">
      <c r="A255" s="76" t="s">
        <v>97</v>
      </c>
      <c r="B255" s="77"/>
      <c r="C255" s="77"/>
      <c r="D255" s="27">
        <v>0</v>
      </c>
      <c r="E255" s="27">
        <v>0</v>
      </c>
      <c r="F255" s="27">
        <v>0</v>
      </c>
      <c r="G255" s="27">
        <v>0</v>
      </c>
      <c r="H255" s="27">
        <v>0</v>
      </c>
      <c r="I255" s="27">
        <v>0</v>
      </c>
      <c r="J255" s="27">
        <v>0</v>
      </c>
      <c r="K255" s="27">
        <v>0</v>
      </c>
      <c r="L255" s="27">
        <v>0</v>
      </c>
      <c r="M255" s="27">
        <v>0</v>
      </c>
      <c r="N255" s="27">
        <v>0</v>
      </c>
      <c r="O255" s="28">
        <v>0</v>
      </c>
    </row>
    <row r="256" spans="1:15" ht="15.75" customHeight="1" x14ac:dyDescent="0.25">
      <c r="A256" s="83" t="s">
        <v>98</v>
      </c>
      <c r="B256" s="84"/>
      <c r="C256" s="84"/>
      <c r="D256" s="31">
        <f>D254+D255</f>
        <v>8.2099999999999991</v>
      </c>
      <c r="E256" s="31">
        <f t="shared" ref="E256" si="57">E254+E255</f>
        <v>13.209999999999999</v>
      </c>
      <c r="F256" s="31">
        <f t="shared" ref="F256" si="58">F254+F255</f>
        <v>13.209999999999999</v>
      </c>
      <c r="G256" s="31">
        <f t="shared" ref="G256" si="59">G254+G255</f>
        <v>13.209999999999999</v>
      </c>
      <c r="H256" s="31">
        <f t="shared" ref="H256" si="60">H254+H255</f>
        <v>13.209999999999999</v>
      </c>
      <c r="I256" s="31">
        <f t="shared" ref="I256" si="61">I254+I255</f>
        <v>13.209999999999999</v>
      </c>
      <c r="J256" s="31">
        <f t="shared" ref="J256" si="62">J254+J255</f>
        <v>13.209999999999999</v>
      </c>
      <c r="K256" s="31">
        <f t="shared" ref="K256" si="63">K254+K255</f>
        <v>13.209999999999999</v>
      </c>
      <c r="L256" s="31">
        <f t="shared" ref="L256" si="64">L254+L255</f>
        <v>13.209999999999999</v>
      </c>
      <c r="M256" s="31">
        <f t="shared" ref="M256" si="65">M254+M255</f>
        <v>13.209999999999999</v>
      </c>
      <c r="N256" s="31">
        <f t="shared" ref="N256" si="66">N254+N255</f>
        <v>13.209999999999999</v>
      </c>
      <c r="O256" s="32">
        <f t="shared" ref="O256" si="67">O254+O255</f>
        <v>13.209999999999999</v>
      </c>
    </row>
    <row r="257" spans="1:15" ht="16.5" thickBot="1" x14ac:dyDescent="0.3">
      <c r="A257" s="85" t="s">
        <v>99</v>
      </c>
      <c r="B257" s="86"/>
      <c r="C257" s="86"/>
      <c r="D257" s="23">
        <f>O243+D256</f>
        <v>50.656999999999961</v>
      </c>
      <c r="E257" s="23">
        <f>D257+E256</f>
        <v>63.866999999999962</v>
      </c>
      <c r="F257" s="23">
        <f t="shared" ref="F257" si="68">E257+F256</f>
        <v>77.076999999999956</v>
      </c>
      <c r="G257" s="23">
        <f t="shared" ref="G257" si="69">F257+G256</f>
        <v>90.286999999999949</v>
      </c>
      <c r="H257" s="23">
        <f t="shared" ref="H257" si="70">G257+H256</f>
        <v>103.49699999999994</v>
      </c>
      <c r="I257" s="23">
        <f t="shared" ref="I257" si="71">H257+I256</f>
        <v>116.70699999999994</v>
      </c>
      <c r="J257" s="23">
        <f t="shared" ref="J257" si="72">I257+J256</f>
        <v>129.91699999999994</v>
      </c>
      <c r="K257" s="23">
        <f t="shared" ref="K257" si="73">J257+K256</f>
        <v>143.12699999999995</v>
      </c>
      <c r="L257" s="23">
        <f t="shared" ref="L257" si="74">K257+L256</f>
        <v>156.33699999999996</v>
      </c>
      <c r="M257" s="23">
        <f t="shared" ref="M257" si="75">L257+M256</f>
        <v>169.54699999999997</v>
      </c>
      <c r="N257" s="23">
        <f t="shared" ref="N257" si="76">M257+N256</f>
        <v>182.75699999999998</v>
      </c>
      <c r="O257" s="24">
        <f t="shared" ref="O257" si="77">N257+O256</f>
        <v>195.96699999999998</v>
      </c>
    </row>
    <row r="258" spans="1:15" ht="16.5" thickBot="1" x14ac:dyDescent="0.3">
      <c r="A258" s="6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8"/>
    </row>
    <row r="259" spans="1:15" ht="15.75" customHeight="1" x14ac:dyDescent="0.25">
      <c r="A259" s="49" t="s">
        <v>27</v>
      </c>
      <c r="B259" s="50"/>
      <c r="C259" s="50"/>
      <c r="D259" s="50"/>
      <c r="E259" s="51"/>
      <c r="F259" s="51"/>
      <c r="G259" s="51"/>
      <c r="H259" s="7"/>
      <c r="I259" s="62">
        <f>COUNTIF(D229:AM229,"&lt;0")</f>
        <v>18</v>
      </c>
      <c r="J259" s="63"/>
      <c r="K259" s="63"/>
      <c r="L259" s="63"/>
      <c r="M259" s="64"/>
      <c r="N259" s="64"/>
      <c r="O259" s="65"/>
    </row>
    <row r="260" spans="1:15" ht="16.5" thickBot="1" x14ac:dyDescent="0.3">
      <c r="A260" s="61"/>
      <c r="B260" s="51"/>
      <c r="C260" s="51"/>
      <c r="D260" s="51"/>
      <c r="E260" s="51"/>
      <c r="F260" s="51"/>
      <c r="G260" s="51"/>
      <c r="H260" s="7"/>
      <c r="I260" s="66"/>
      <c r="J260" s="67"/>
      <c r="K260" s="67"/>
      <c r="L260" s="67"/>
      <c r="M260" s="67"/>
      <c r="N260" s="67"/>
      <c r="O260" s="68"/>
    </row>
    <row r="261" spans="1:15" ht="16.5" thickBot="1" x14ac:dyDescent="0.3">
      <c r="A261" s="6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8"/>
    </row>
    <row r="262" spans="1:15" x14ac:dyDescent="0.25">
      <c r="A262" s="49" t="s">
        <v>102</v>
      </c>
      <c r="B262" s="50"/>
      <c r="C262" s="50"/>
      <c r="D262" s="50"/>
      <c r="E262" s="51"/>
      <c r="F262" s="51"/>
      <c r="G262" s="51"/>
      <c r="H262" s="7"/>
      <c r="I262" s="54">
        <f>IRR(D228:AM228)*12</f>
        <v>0.60543014096970804</v>
      </c>
      <c r="J262" s="55"/>
      <c r="K262" s="55"/>
      <c r="L262" s="55"/>
      <c r="M262" s="56"/>
      <c r="N262" s="56"/>
      <c r="O262" s="57"/>
    </row>
    <row r="263" spans="1:15" ht="16.5" thickBot="1" x14ac:dyDescent="0.3">
      <c r="A263" s="52"/>
      <c r="B263" s="53"/>
      <c r="C263" s="53"/>
      <c r="D263" s="53"/>
      <c r="E263" s="53"/>
      <c r="F263" s="53"/>
      <c r="G263" s="53"/>
      <c r="H263" s="10"/>
      <c r="I263" s="58"/>
      <c r="J263" s="59"/>
      <c r="K263" s="59"/>
      <c r="L263" s="59"/>
      <c r="M263" s="59"/>
      <c r="N263" s="59"/>
      <c r="O263" s="60"/>
    </row>
  </sheetData>
  <sheetProtection algorithmName="SHA-512" hashValue="F0ZrIDJUG5VeWSeTAk/kmwo+eUvG1l1cdICnQ5xglBTDGWa5dUYuILbKVAaSY0/zCXuCCG91AH+zfpkxnrAzPw==" saltValue="TcTNitwBCrnheI2NGSQOag==" spinCount="100000" sheet="1" objects="1" scenarios="1"/>
  <mergeCells count="222">
    <mergeCell ref="J189:K189"/>
    <mergeCell ref="L186:O186"/>
    <mergeCell ref="L187:O187"/>
    <mergeCell ref="L188:O188"/>
    <mergeCell ref="L189:O189"/>
    <mergeCell ref="A189:E189"/>
    <mergeCell ref="A173:O182"/>
    <mergeCell ref="A183:E183"/>
    <mergeCell ref="A184:E184"/>
    <mergeCell ref="F183:G183"/>
    <mergeCell ref="F184:G184"/>
    <mergeCell ref="H183:I183"/>
    <mergeCell ref="J183:K183"/>
    <mergeCell ref="H184:I184"/>
    <mergeCell ref="J184:K184"/>
    <mergeCell ref="L183:O183"/>
    <mergeCell ref="L184:O184"/>
    <mergeCell ref="A169:C169"/>
    <mergeCell ref="A170:C170"/>
    <mergeCell ref="A164:C164"/>
    <mergeCell ref="A165:C165"/>
    <mergeCell ref="A166:C166"/>
    <mergeCell ref="A167:C167"/>
    <mergeCell ref="A168:C168"/>
    <mergeCell ref="A171:C171"/>
    <mergeCell ref="A172:O172"/>
    <mergeCell ref="L154:M154"/>
    <mergeCell ref="N154:O154"/>
    <mergeCell ref="L155:M155"/>
    <mergeCell ref="N155:O155"/>
    <mergeCell ref="L152:M152"/>
    <mergeCell ref="N152:O152"/>
    <mergeCell ref="L153:M153"/>
    <mergeCell ref="N153:O153"/>
    <mergeCell ref="A157:O162"/>
    <mergeCell ref="A156:E156"/>
    <mergeCell ref="F156:G156"/>
    <mergeCell ref="H156:I156"/>
    <mergeCell ref="A152:K152"/>
    <mergeCell ref="A153:K153"/>
    <mergeCell ref="A154:K154"/>
    <mergeCell ref="A155:K155"/>
    <mergeCell ref="A112:O139"/>
    <mergeCell ref="A140:O140"/>
    <mergeCell ref="A141:O150"/>
    <mergeCell ref="A89:G90"/>
    <mergeCell ref="I89:O90"/>
    <mergeCell ref="A92:O92"/>
    <mergeCell ref="A93:O110"/>
    <mergeCell ref="A111:O111"/>
    <mergeCell ref="A80:G81"/>
    <mergeCell ref="I80:O81"/>
    <mergeCell ref="A83:G84"/>
    <mergeCell ref="I83:O84"/>
    <mergeCell ref="A86:G87"/>
    <mergeCell ref="I86:O87"/>
    <mergeCell ref="A14:G15"/>
    <mergeCell ref="I14:O15"/>
    <mergeCell ref="A12:O12"/>
    <mergeCell ref="A8:O8"/>
    <mergeCell ref="A9:O11"/>
    <mergeCell ref="A1:O2"/>
    <mergeCell ref="I3:O3"/>
    <mergeCell ref="I6:O6"/>
    <mergeCell ref="I5:O5"/>
    <mergeCell ref="A17:G18"/>
    <mergeCell ref="I17:O18"/>
    <mergeCell ref="A20:G21"/>
    <mergeCell ref="I20:O21"/>
    <mergeCell ref="A23:G24"/>
    <mergeCell ref="I23:O24"/>
    <mergeCell ref="A26:G27"/>
    <mergeCell ref="I26:O27"/>
    <mergeCell ref="A29:G30"/>
    <mergeCell ref="I29:O30"/>
    <mergeCell ref="A32:G33"/>
    <mergeCell ref="I32:O33"/>
    <mergeCell ref="A56:G57"/>
    <mergeCell ref="I56:O57"/>
    <mergeCell ref="A35:G36"/>
    <mergeCell ref="I35:O36"/>
    <mergeCell ref="A38:G39"/>
    <mergeCell ref="I38:O39"/>
    <mergeCell ref="A44:G45"/>
    <mergeCell ref="I44:O45"/>
    <mergeCell ref="A41:G42"/>
    <mergeCell ref="I41:O42"/>
    <mergeCell ref="A48:O48"/>
    <mergeCell ref="A50:G51"/>
    <mergeCell ref="I50:O51"/>
    <mergeCell ref="A53:G54"/>
    <mergeCell ref="I53:O54"/>
    <mergeCell ref="A59:G60"/>
    <mergeCell ref="I59:O60"/>
    <mergeCell ref="A62:G63"/>
    <mergeCell ref="I62:O63"/>
    <mergeCell ref="A65:G66"/>
    <mergeCell ref="I65:O66"/>
    <mergeCell ref="A77:G78"/>
    <mergeCell ref="I77:O78"/>
    <mergeCell ref="A68:G69"/>
    <mergeCell ref="I68:O69"/>
    <mergeCell ref="A71:G72"/>
    <mergeCell ref="I71:O72"/>
    <mergeCell ref="A74:G75"/>
    <mergeCell ref="I74:O75"/>
    <mergeCell ref="A186:E186"/>
    <mergeCell ref="A187:E187"/>
    <mergeCell ref="A188:E188"/>
    <mergeCell ref="A200:E200"/>
    <mergeCell ref="F200:G200"/>
    <mergeCell ref="H200:I200"/>
    <mergeCell ref="J200:O200"/>
    <mergeCell ref="A185:E185"/>
    <mergeCell ref="F185:G185"/>
    <mergeCell ref="H185:I185"/>
    <mergeCell ref="J185:K185"/>
    <mergeCell ref="L185:O185"/>
    <mergeCell ref="H187:I187"/>
    <mergeCell ref="J187:K187"/>
    <mergeCell ref="H188:I188"/>
    <mergeCell ref="J188:K188"/>
    <mergeCell ref="A190:O196"/>
    <mergeCell ref="F186:G186"/>
    <mergeCell ref="F187:G187"/>
    <mergeCell ref="F188:G188"/>
    <mergeCell ref="H186:I186"/>
    <mergeCell ref="J186:K186"/>
    <mergeCell ref="F189:G189"/>
    <mergeCell ref="H189:I189"/>
    <mergeCell ref="A201:E201"/>
    <mergeCell ref="F201:G201"/>
    <mergeCell ref="H201:I201"/>
    <mergeCell ref="J201:O201"/>
    <mergeCell ref="A202:E202"/>
    <mergeCell ref="A197:E197"/>
    <mergeCell ref="F197:G197"/>
    <mergeCell ref="H197:I197"/>
    <mergeCell ref="J197:O197"/>
    <mergeCell ref="A198:E198"/>
    <mergeCell ref="F198:G198"/>
    <mergeCell ref="H198:I198"/>
    <mergeCell ref="J198:O198"/>
    <mergeCell ref="A199:E199"/>
    <mergeCell ref="F199:G199"/>
    <mergeCell ref="H199:I199"/>
    <mergeCell ref="J199:O199"/>
    <mergeCell ref="F202:G202"/>
    <mergeCell ref="H202:I202"/>
    <mergeCell ref="J202:O202"/>
    <mergeCell ref="A203:E203"/>
    <mergeCell ref="F203:G203"/>
    <mergeCell ref="H203:I203"/>
    <mergeCell ref="J203:O203"/>
    <mergeCell ref="A204:O204"/>
    <mergeCell ref="A205:O205"/>
    <mergeCell ref="N207:O207"/>
    <mergeCell ref="N208:O208"/>
    <mergeCell ref="A206:E206"/>
    <mergeCell ref="A207:E207"/>
    <mergeCell ref="A208:E208"/>
    <mergeCell ref="F206:I206"/>
    <mergeCell ref="J206:M206"/>
    <mergeCell ref="F207:I207"/>
    <mergeCell ref="J207:M207"/>
    <mergeCell ref="F208:I208"/>
    <mergeCell ref="J208:M208"/>
    <mergeCell ref="N206:O206"/>
    <mergeCell ref="A215:C215"/>
    <mergeCell ref="A216:O216"/>
    <mergeCell ref="A214:C214"/>
    <mergeCell ref="A211:C211"/>
    <mergeCell ref="A212:C212"/>
    <mergeCell ref="A213:C213"/>
    <mergeCell ref="A210:O210"/>
    <mergeCell ref="N209:O209"/>
    <mergeCell ref="F209:I209"/>
    <mergeCell ref="J209:M209"/>
    <mergeCell ref="A209:E209"/>
    <mergeCell ref="A225:O225"/>
    <mergeCell ref="A229:C229"/>
    <mergeCell ref="A231:O231"/>
    <mergeCell ref="A232:C232"/>
    <mergeCell ref="A233:C233"/>
    <mergeCell ref="A234:C234"/>
    <mergeCell ref="A235:C235"/>
    <mergeCell ref="A217:O217"/>
    <mergeCell ref="A218:C218"/>
    <mergeCell ref="A219:C219"/>
    <mergeCell ref="A220:C220"/>
    <mergeCell ref="A221:C221"/>
    <mergeCell ref="A223:C223"/>
    <mergeCell ref="A224:C224"/>
    <mergeCell ref="A226:C226"/>
    <mergeCell ref="A222:C222"/>
    <mergeCell ref="A237:C237"/>
    <mergeCell ref="A238:C238"/>
    <mergeCell ref="A239:O239"/>
    <mergeCell ref="A240:C240"/>
    <mergeCell ref="A241:C241"/>
    <mergeCell ref="A242:C242"/>
    <mergeCell ref="A243:C243"/>
    <mergeCell ref="A227:C227"/>
    <mergeCell ref="A228:C228"/>
    <mergeCell ref="A236:C236"/>
    <mergeCell ref="A262:G263"/>
    <mergeCell ref="I262:O263"/>
    <mergeCell ref="A259:G260"/>
    <mergeCell ref="I259:O260"/>
    <mergeCell ref="A245:O245"/>
    <mergeCell ref="A246:C246"/>
    <mergeCell ref="A247:C247"/>
    <mergeCell ref="A248:C248"/>
    <mergeCell ref="A249:C249"/>
    <mergeCell ref="A251:C251"/>
    <mergeCell ref="A252:C252"/>
    <mergeCell ref="A253:O253"/>
    <mergeCell ref="A254:C254"/>
    <mergeCell ref="A255:C255"/>
    <mergeCell ref="A256:C256"/>
    <mergeCell ref="A257:C257"/>
    <mergeCell ref="A250:C250"/>
  </mergeCells>
  <dataValidations count="2">
    <dataValidation type="list" allowBlank="1" showInputMessage="1" showErrorMessage="1" sqref="I59:O60">
      <formula1>налог\</formula1>
    </dataValidation>
    <dataValidation type="list" allowBlank="1" showInputMessage="1" showErrorMessage="1" sqref="I65:O66">
      <formula1>бизнес</formula1>
    </dataValidation>
  </dataValidations>
  <hyperlinks>
    <hyperlink ref="L184" r:id="rId1"/>
    <hyperlink ref="L185" r:id="rId2"/>
    <hyperlink ref="L186" r:id="rId3"/>
  </hyperlinks>
  <pageMargins left="0.70866141732283472" right="0.70866141732283472" top="0.74803149606299213" bottom="0.74803149606299213" header="0.31496062992125984" footer="0.31496062992125984"/>
  <pageSetup paperSize="9" scale="58" fitToHeight="20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1" sqref="B1:B3"/>
    </sheetView>
  </sheetViews>
  <sheetFormatPr defaultRowHeight="15" x14ac:dyDescent="0.25"/>
  <cols>
    <col min="1" max="1" width="27.5703125" bestFit="1" customWidth="1"/>
  </cols>
  <sheetData>
    <row r="1" spans="1:2" x14ac:dyDescent="0.25">
      <c r="A1" t="s">
        <v>31</v>
      </c>
      <c r="B1" t="s">
        <v>36</v>
      </c>
    </row>
    <row r="2" spans="1:2" x14ac:dyDescent="0.25">
      <c r="A2" t="s">
        <v>32</v>
      </c>
      <c r="B2" t="s">
        <v>37</v>
      </c>
    </row>
    <row r="3" spans="1:2" x14ac:dyDescent="0.25">
      <c r="A3" t="s">
        <v>33</v>
      </c>
      <c r="B3" t="s">
        <v>38</v>
      </c>
    </row>
    <row r="4" spans="1:2" x14ac:dyDescent="0.25">
      <c r="A4" t="s">
        <v>34</v>
      </c>
    </row>
    <row r="5" spans="1:2" x14ac:dyDescent="0.25">
      <c r="A5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бизнес</vt:lpstr>
      <vt:lpstr>налог\</vt:lpstr>
      <vt:lpstr>Лист1!Область_печати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Аверин Вадим Маркович</dc:creator>
  <cp:lastModifiedBy>Аверин Вадим Маркович</cp:lastModifiedBy>
  <cp:lastPrinted>2025-09-30T07:52:25Z</cp:lastPrinted>
  <dcterms:created xsi:type="dcterms:W3CDTF">2025-09-29T12:14:58Z</dcterms:created>
  <dcterms:modified xsi:type="dcterms:W3CDTF">2025-09-30T17:45:57Z</dcterms:modified>
</cp:coreProperties>
</file>