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kitina.o.i\Desktop\Коробочные решения\"/>
    </mc:Choice>
  </mc:AlternateContent>
  <workbookProtection workbookAlgorithmName="SHA-512" workbookHashValue="CKNuWn2d+9X7mFRYhz3KV3dqiu4ahKuvit7x5qVPc9p8UyW+pLSc8laD6hgjSiME9VFupXa6RfPKceFMb+EuWg==" workbookSaltValue="fnSnFqsmw855xpG9USrD1w==" workbookSpinCount="100000" lockStructure="1"/>
  <bookViews>
    <workbookView xWindow="0" yWindow="0" windowWidth="28800" windowHeight="12210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4" i="1" l="1"/>
  <c r="F224" i="1"/>
  <c r="G224" i="1"/>
  <c r="H224" i="1"/>
  <c r="I224" i="1"/>
  <c r="J224" i="1"/>
  <c r="K224" i="1"/>
  <c r="L224" i="1"/>
  <c r="M224" i="1"/>
  <c r="N224" i="1"/>
  <c r="O224" i="1"/>
  <c r="D224" i="1"/>
  <c r="D222" i="1"/>
  <c r="O168" i="1"/>
  <c r="A9" i="1"/>
  <c r="A234" i="1"/>
  <c r="A248" i="1" s="1"/>
  <c r="A233" i="1"/>
  <c r="A247" i="1" s="1"/>
  <c r="N208" i="1"/>
  <c r="N209" i="1"/>
  <c r="N207" i="1"/>
  <c r="A236" i="1" l="1"/>
  <c r="A250" i="1" s="1"/>
  <c r="D235" i="1" l="1"/>
  <c r="E235" i="1" s="1"/>
  <c r="D249" i="1" s="1"/>
  <c r="E249" i="1" s="1"/>
  <c r="F249" i="1" s="1"/>
  <c r="G249" i="1" s="1"/>
  <c r="H249" i="1" s="1"/>
  <c r="I249" i="1" s="1"/>
  <c r="J249" i="1" s="1"/>
  <c r="K249" i="1" s="1"/>
  <c r="L249" i="1" s="1"/>
  <c r="M249" i="1" s="1"/>
  <c r="N249" i="1" s="1"/>
  <c r="O249" i="1" s="1"/>
  <c r="A213" i="1"/>
  <c r="A214" i="1"/>
  <c r="A212" i="1"/>
  <c r="A208" i="1"/>
  <c r="A209" i="1"/>
  <c r="A207" i="1"/>
  <c r="J189" i="1" l="1"/>
  <c r="D227" i="1" s="1"/>
  <c r="F235" i="1"/>
  <c r="G235" i="1" s="1"/>
  <c r="H235" i="1" s="1"/>
  <c r="I235" i="1" s="1"/>
  <c r="J235" i="1" s="1"/>
  <c r="K235" i="1" s="1"/>
  <c r="L235" i="1" s="1"/>
  <c r="M235" i="1" s="1"/>
  <c r="N235" i="1" s="1"/>
  <c r="O235" i="1" s="1"/>
  <c r="D170" i="1"/>
  <c r="A170" i="1"/>
  <c r="A168" i="1"/>
  <c r="A169" i="1"/>
  <c r="D214" i="1" l="1"/>
  <c r="D213" i="1"/>
  <c r="E169" i="1"/>
  <c r="E213" i="1" s="1"/>
  <c r="E170" i="1"/>
  <c r="E214" i="1" s="1"/>
  <c r="L169" i="1"/>
  <c r="L213" i="1" s="1"/>
  <c r="K169" i="1"/>
  <c r="K213" i="1" s="1"/>
  <c r="J169" i="1"/>
  <c r="J213" i="1" s="1"/>
  <c r="J170" i="1"/>
  <c r="J214" i="1" s="1"/>
  <c r="G170" i="1"/>
  <c r="G214" i="1" s="1"/>
  <c r="G169" i="1"/>
  <c r="G213" i="1" s="1"/>
  <c r="O214" i="1"/>
  <c r="O213" i="1"/>
  <c r="N213" i="1"/>
  <c r="N214" i="1"/>
  <c r="M169" i="1"/>
  <c r="M213" i="1" s="1"/>
  <c r="M214" i="1"/>
  <c r="I169" i="1"/>
  <c r="I213" i="1" s="1"/>
  <c r="I170" i="1"/>
  <c r="I214" i="1" s="1"/>
  <c r="H214" i="1"/>
  <c r="H169" i="1"/>
  <c r="H213" i="1" s="1"/>
  <c r="L214" i="1"/>
  <c r="K214" i="1"/>
  <c r="F169" i="1"/>
  <c r="F213" i="1" s="1"/>
  <c r="F170" i="1"/>
  <c r="F214" i="1" s="1"/>
  <c r="F168" i="1" l="1"/>
  <c r="N168" i="1"/>
  <c r="K168" i="1"/>
  <c r="H168" i="1"/>
  <c r="G168" i="1"/>
  <c r="M168" i="1"/>
  <c r="E168" i="1"/>
  <c r="L168" i="1"/>
  <c r="I168" i="1"/>
  <c r="J168" i="1"/>
  <c r="D168" i="1"/>
  <c r="D171" i="1" l="1"/>
  <c r="D219" i="1" s="1"/>
  <c r="D212" i="1"/>
  <c r="D215" i="1" s="1"/>
  <c r="D220" i="1" s="1"/>
  <c r="K171" i="1"/>
  <c r="K219" i="1" s="1"/>
  <c r="K212" i="1"/>
  <c r="K215" i="1" s="1"/>
  <c r="K220" i="1" s="1"/>
  <c r="F171" i="1"/>
  <c r="F219" i="1" s="1"/>
  <c r="F212" i="1"/>
  <c r="F215" i="1" s="1"/>
  <c r="F220" i="1" s="1"/>
  <c r="H171" i="1"/>
  <c r="H219" i="1" s="1"/>
  <c r="H212" i="1"/>
  <c r="H215" i="1" s="1"/>
  <c r="H220" i="1" s="1"/>
  <c r="N171" i="1"/>
  <c r="N219" i="1" s="1"/>
  <c r="N212" i="1"/>
  <c r="N215" i="1" s="1"/>
  <c r="N220" i="1" s="1"/>
  <c r="L171" i="1"/>
  <c r="L219" i="1" s="1"/>
  <c r="L212" i="1"/>
  <c r="L215" i="1" s="1"/>
  <c r="L220" i="1" s="1"/>
  <c r="O171" i="1"/>
  <c r="O219" i="1" s="1"/>
  <c r="O212" i="1"/>
  <c r="O215" i="1" s="1"/>
  <c r="O220" i="1" s="1"/>
  <c r="J171" i="1"/>
  <c r="J219" i="1" s="1"/>
  <c r="J212" i="1"/>
  <c r="J215" i="1" s="1"/>
  <c r="J220" i="1" s="1"/>
  <c r="I171" i="1"/>
  <c r="I219" i="1" s="1"/>
  <c r="I212" i="1"/>
  <c r="I215" i="1" s="1"/>
  <c r="I220" i="1" s="1"/>
  <c r="M171" i="1"/>
  <c r="M219" i="1" s="1"/>
  <c r="M212" i="1"/>
  <c r="M215" i="1" s="1"/>
  <c r="M220" i="1" s="1"/>
  <c r="G171" i="1"/>
  <c r="G219" i="1" s="1"/>
  <c r="G212" i="1"/>
  <c r="G215" i="1" s="1"/>
  <c r="G220" i="1" s="1"/>
  <c r="E171" i="1"/>
  <c r="E219" i="1" s="1"/>
  <c r="E212" i="1"/>
  <c r="E215" i="1" s="1"/>
  <c r="E220" i="1" s="1"/>
  <c r="O223" i="1" l="1"/>
  <c r="J223" i="1"/>
  <c r="L223" i="1"/>
  <c r="N223" i="1"/>
  <c r="H223" i="1"/>
  <c r="G223" i="1"/>
  <c r="F223" i="1"/>
  <c r="M223" i="1"/>
  <c r="K223" i="1"/>
  <c r="K226" i="1" s="1"/>
  <c r="K228" i="1" s="1"/>
  <c r="I223" i="1"/>
  <c r="E223" i="1"/>
  <c r="D233" i="1"/>
  <c r="D234" i="1"/>
  <c r="D223" i="1"/>
  <c r="D226" i="1" s="1"/>
  <c r="D228" i="1" s="1"/>
  <c r="I226" i="1" l="1"/>
  <c r="I228" i="1" s="1"/>
  <c r="G226" i="1"/>
  <c r="G228" i="1" s="1"/>
  <c r="H226" i="1"/>
  <c r="H228" i="1" s="1"/>
  <c r="N226" i="1"/>
  <c r="N228" i="1" s="1"/>
  <c r="L226" i="1"/>
  <c r="L228" i="1" s="1"/>
  <c r="M226" i="1"/>
  <c r="M228" i="1" s="1"/>
  <c r="J226" i="1"/>
  <c r="J228" i="1" s="1"/>
  <c r="F226" i="1"/>
  <c r="F228" i="1" s="1"/>
  <c r="O226" i="1"/>
  <c r="O228" i="1" s="1"/>
  <c r="E234" i="1"/>
  <c r="F234" i="1" s="1"/>
  <c r="E226" i="1"/>
  <c r="E228" i="1" s="1"/>
  <c r="D237" i="1"/>
  <c r="E237" i="1" s="1"/>
  <c r="F237" i="1" s="1"/>
  <c r="G237" i="1" s="1"/>
  <c r="H237" i="1" s="1"/>
  <c r="I237" i="1" s="1"/>
  <c r="J237" i="1" s="1"/>
  <c r="K237" i="1" s="1"/>
  <c r="L237" i="1" s="1"/>
  <c r="M237" i="1" s="1"/>
  <c r="N237" i="1" s="1"/>
  <c r="O237" i="1" s="1"/>
  <c r="E233" i="1"/>
  <c r="D229" i="1"/>
  <c r="D248" i="1" l="1"/>
  <c r="E248" i="1" s="1"/>
  <c r="F248" i="1" s="1"/>
  <c r="G248" i="1" s="1"/>
  <c r="H248" i="1" s="1"/>
  <c r="I248" i="1" s="1"/>
  <c r="J248" i="1" s="1"/>
  <c r="K248" i="1" s="1"/>
  <c r="L248" i="1" s="1"/>
  <c r="M248" i="1" s="1"/>
  <c r="N248" i="1" s="1"/>
  <c r="O248" i="1" s="1"/>
  <c r="I86" i="1"/>
  <c r="D238" i="1"/>
  <c r="D240" i="1" s="1"/>
  <c r="D242" i="1" s="1"/>
  <c r="P228" i="1" s="1"/>
  <c r="G234" i="1"/>
  <c r="E238" i="1"/>
  <c r="E240" i="1" s="1"/>
  <c r="E242" i="1" s="1"/>
  <c r="Q228" i="1" s="1"/>
  <c r="D247" i="1"/>
  <c r="F233" i="1"/>
  <c r="E229" i="1"/>
  <c r="F238" i="1" l="1"/>
  <c r="F240" i="1" s="1"/>
  <c r="F242" i="1" s="1"/>
  <c r="R228" i="1" s="1"/>
  <c r="H234" i="1"/>
  <c r="F229" i="1"/>
  <c r="G229" i="1" s="1"/>
  <c r="H229" i="1" s="1"/>
  <c r="I229" i="1" s="1"/>
  <c r="J229" i="1" s="1"/>
  <c r="K229" i="1" s="1"/>
  <c r="G233" i="1"/>
  <c r="D251" i="1"/>
  <c r="E251" i="1" s="1"/>
  <c r="F251" i="1" s="1"/>
  <c r="G251" i="1" s="1"/>
  <c r="H251" i="1" s="1"/>
  <c r="I251" i="1" s="1"/>
  <c r="J251" i="1" s="1"/>
  <c r="K251" i="1" s="1"/>
  <c r="L251" i="1" s="1"/>
  <c r="M251" i="1" s="1"/>
  <c r="N251" i="1" s="1"/>
  <c r="O251" i="1" s="1"/>
  <c r="E247" i="1"/>
  <c r="L229" i="1" l="1"/>
  <c r="M229" i="1" s="1"/>
  <c r="N229" i="1" s="1"/>
  <c r="O229" i="1" s="1"/>
  <c r="P229" i="1" s="1"/>
  <c r="G238" i="1"/>
  <c r="G240" i="1" s="1"/>
  <c r="G242" i="1" s="1"/>
  <c r="S228" i="1" s="1"/>
  <c r="D252" i="1"/>
  <c r="D254" i="1" s="1"/>
  <c r="D256" i="1" s="1"/>
  <c r="AB228" i="1" s="1"/>
  <c r="I234" i="1"/>
  <c r="D243" i="1"/>
  <c r="E243" i="1" s="1"/>
  <c r="F243" i="1" s="1"/>
  <c r="E252" i="1"/>
  <c r="E254" i="1" s="1"/>
  <c r="E256" i="1" s="1"/>
  <c r="F247" i="1"/>
  <c r="H233" i="1"/>
  <c r="Q229" i="1"/>
  <c r="R229" i="1" s="1"/>
  <c r="I74" i="1" l="1"/>
  <c r="I77" i="1" s="1"/>
  <c r="H238" i="1"/>
  <c r="H240" i="1" s="1"/>
  <c r="H242" i="1" s="1"/>
  <c r="T228" i="1" s="1"/>
  <c r="J234" i="1"/>
  <c r="S229" i="1"/>
  <c r="I233" i="1"/>
  <c r="F252" i="1"/>
  <c r="F254" i="1" s="1"/>
  <c r="F256" i="1" s="1"/>
  <c r="G247" i="1"/>
  <c r="AC228" i="1"/>
  <c r="G243" i="1"/>
  <c r="I238" i="1" l="1"/>
  <c r="I240" i="1" s="1"/>
  <c r="I242" i="1" s="1"/>
  <c r="U228" i="1" s="1"/>
  <c r="K234" i="1"/>
  <c r="T229" i="1"/>
  <c r="H243" i="1"/>
  <c r="AD228" i="1"/>
  <c r="G252" i="1"/>
  <c r="G254" i="1" s="1"/>
  <c r="G256" i="1" s="1"/>
  <c r="AE228" i="1" s="1"/>
  <c r="H247" i="1"/>
  <c r="J233" i="1"/>
  <c r="J238" i="1" l="1"/>
  <c r="J240" i="1" s="1"/>
  <c r="J242" i="1" s="1"/>
  <c r="V228" i="1" s="1"/>
  <c r="L234" i="1"/>
  <c r="U229" i="1"/>
  <c r="K233" i="1"/>
  <c r="I243" i="1"/>
  <c r="H252" i="1"/>
  <c r="H254" i="1" s="1"/>
  <c r="H256" i="1" s="1"/>
  <c r="I247" i="1"/>
  <c r="V229" i="1" l="1"/>
  <c r="K238" i="1"/>
  <c r="K240" i="1" s="1"/>
  <c r="K242" i="1" s="1"/>
  <c r="W228" i="1" s="1"/>
  <c r="M234" i="1"/>
  <c r="J243" i="1"/>
  <c r="AF228" i="1"/>
  <c r="L233" i="1"/>
  <c r="I252" i="1"/>
  <c r="I254" i="1" s="1"/>
  <c r="I256" i="1" s="1"/>
  <c r="J247" i="1"/>
  <c r="W229" i="1" l="1"/>
  <c r="L238" i="1"/>
  <c r="L240" i="1" s="1"/>
  <c r="L242" i="1" s="1"/>
  <c r="X228" i="1" s="1"/>
  <c r="N234" i="1"/>
  <c r="K247" i="1"/>
  <c r="J252" i="1"/>
  <c r="J254" i="1" s="1"/>
  <c r="J256" i="1" s="1"/>
  <c r="K243" i="1"/>
  <c r="AG228" i="1"/>
  <c r="M233" i="1"/>
  <c r="X229" i="1" l="1"/>
  <c r="M238" i="1"/>
  <c r="M240" i="1" s="1"/>
  <c r="M242" i="1" s="1"/>
  <c r="Y228" i="1" s="1"/>
  <c r="O234" i="1"/>
  <c r="N233" i="1"/>
  <c r="L243" i="1"/>
  <c r="AH228" i="1"/>
  <c r="K252" i="1"/>
  <c r="K254" i="1" s="1"/>
  <c r="K256" i="1" s="1"/>
  <c r="L247" i="1"/>
  <c r="Y229" i="1" l="1"/>
  <c r="N238" i="1"/>
  <c r="N240" i="1" s="1"/>
  <c r="N242" i="1" s="1"/>
  <c r="Z228" i="1" s="1"/>
  <c r="M243" i="1"/>
  <c r="AI228" i="1"/>
  <c r="M247" i="1"/>
  <c r="L252" i="1"/>
  <c r="L254" i="1" s="1"/>
  <c r="L256" i="1" s="1"/>
  <c r="O233" i="1"/>
  <c r="Z229" i="1" l="1"/>
  <c r="O238" i="1"/>
  <c r="O240" i="1" s="1"/>
  <c r="O242" i="1" s="1"/>
  <c r="AA228" i="1" s="1"/>
  <c r="N243" i="1"/>
  <c r="AJ228" i="1"/>
  <c r="N247" i="1"/>
  <c r="M252" i="1"/>
  <c r="M254" i="1" s="1"/>
  <c r="M256" i="1" s="1"/>
  <c r="AA229" i="1" l="1"/>
  <c r="AB229" i="1" s="1"/>
  <c r="AC229" i="1" s="1"/>
  <c r="AD229" i="1" s="1"/>
  <c r="AE229" i="1" s="1"/>
  <c r="AF229" i="1" s="1"/>
  <c r="AG229" i="1" s="1"/>
  <c r="AH229" i="1" s="1"/>
  <c r="AI229" i="1" s="1"/>
  <c r="AJ229" i="1" s="1"/>
  <c r="O243" i="1"/>
  <c r="D257" i="1" s="1"/>
  <c r="E257" i="1" s="1"/>
  <c r="F257" i="1" s="1"/>
  <c r="G257" i="1" s="1"/>
  <c r="H257" i="1" s="1"/>
  <c r="I257" i="1" s="1"/>
  <c r="J257" i="1" s="1"/>
  <c r="K257" i="1" s="1"/>
  <c r="L257" i="1" s="1"/>
  <c r="M257" i="1" s="1"/>
  <c r="AK228" i="1"/>
  <c r="N252" i="1"/>
  <c r="N254" i="1" s="1"/>
  <c r="N256" i="1" s="1"/>
  <c r="O247" i="1"/>
  <c r="O252" i="1" l="1"/>
  <c r="O254" i="1" s="1"/>
  <c r="O256" i="1" s="1"/>
  <c r="AM228" i="1" s="1"/>
  <c r="AK229" i="1"/>
  <c r="N257" i="1"/>
  <c r="AL228" i="1"/>
  <c r="I262" i="1"/>
  <c r="I83" i="1" s="1"/>
  <c r="O257" i="1" l="1"/>
  <c r="AL229" i="1"/>
  <c r="AM229" i="1" s="1"/>
  <c r="I259" i="1" s="1"/>
  <c r="I80" i="1" s="1"/>
</calcChain>
</file>

<file path=xl/sharedStrings.xml><?xml version="1.0" encoding="utf-8"?>
<sst xmlns="http://schemas.openxmlformats.org/spreadsheetml/2006/main" count="221" uniqueCount="138">
  <si>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</si>
  <si>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</si>
  <si>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</si>
  <si>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</si>
  <si>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</si>
  <si>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</si>
  <si>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</si>
  <si>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</si>
  <si>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</si>
  <si>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</si>
  <si>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</si>
  <si>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</si>
  <si>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</si>
  <si>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</si>
  <si>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</si>
  <si>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</si>
  <si>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</si>
  <si>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</si>
  <si>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</si>
  <si>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</si>
  <si>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</si>
  <si>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</si>
  <si>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</si>
  <si>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</si>
  <si>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</si>
  <si>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</si>
  <si>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</si>
  <si>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</si>
  <si>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</si>
  <si>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</si>
  <si>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</si>
  <si>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</si>
  <si>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</si>
  <si>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</si>
  <si>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</si>
  <si>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</si>
  <si>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</si>
  <si>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</si>
  <si>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</si>
  <si>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</si>
  <si>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</si>
  <si>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</si>
  <si>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</si>
  <si>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</si>
  <si>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</si>
  <si>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</si>
  <si>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</si>
  <si>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</si>
  <si>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</si>
  <si>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</si>
  <si>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</si>
  <si>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</si>
  <si>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</si>
  <si>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</si>
  <si>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</si>
  <si>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</si>
  <si>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</si>
  <si>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</si>
  <si>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</si>
  <si>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</si>
  <si>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</si>
  <si>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</si>
  <si>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</si>
  <si>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</si>
  <si>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</si>
  <si>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</si>
  <si>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</si>
  <si>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</si>
  <si>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</si>
  <si>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</si>
  <si>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</si>
  <si>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</si>
  <si>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</si>
  <si>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24 день</t>
  </si>
  <si>
    <t>20 день</t>
  </si>
  <si>
    <t>27 день</t>
  </si>
  <si>
    <t>Запуск оказания услуг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</si>
  <si>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</si>
  <si>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</si>
  <si>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</si>
  <si>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</si>
  <si>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</si>
  <si>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</si>
  <si>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</si>
  <si>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</si>
  <si>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</si>
  <si>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</si>
  <si>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</si>
  <si>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</si>
  <si>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</si>
  <si>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</si>
  <si>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</si>
  <si>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</si>
  <si>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</si>
  <si>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</si>
  <si>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</si>
  <si>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</si>
  <si>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</si>
  <si>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</si>
  <si>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</si>
  <si>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</si>
  <si>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</si>
  <si>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</si>
  <si>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</si>
  <si>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Бытовой сервис (мелкий ремонт)</t>
  </si>
  <si>
    <t>Оказание услуг бытового мастера по мелкому ремонту на дому у клиента: сантехника, электрика, сборка мебели, установка техники, косметический ремонт.</t>
  </si>
  <si>
    <t>Выезд в течение 3-х часов, фиксированные цены на популярные услуги, гарантия на работы, использование качественных материалов.</t>
  </si>
  <si>
    <t>Проект предполагает организацию службы выездного бытового мастера для жителей Ленинградской области (спутники Санкт-Петербурга, коттеджные поселки, новые районы). Основная цель – решение мелких, но срочных бытовых проблем, с которыми сталкивается каждый: протечка крана, засор, установка люстры, сборка шкафа из, замена розетки, поклейка обоев и т.д. Поиск и привлечение клиентов осуществляется с использованием рекламы в лифтах близлежащих жилых домов, а также в социальных сетях.
Ключевыми задачами при создании бизнеса являются:
1. Комплектация профессионального набора инструментов и оборудования.
2. Организация мобильности (личный автомобиль или грузовой велосипед).
3. Создание каналов привлечения клиентов (онлайн и оффлайн).
4. Разработка прайс-листа с прозрачным ценообразованием.
5. Настройка процессов приема заявок, выезда и отчетности.
На начальном этапе все работы выполняет предприниматель. При успешном развитии возможен найм дополнительных мастеров по договору ГПХ или в штат.</t>
  </si>
  <si>
    <t xml:space="preserve">Рынок бытовых услуг в Ленинградской области является высокофрагментированным. Основные конкуренты: 
1. Частные мастера-одиночки: низкие цены, но часто низкое качество, нестабильность, отсутствие гарантий.
2. Крупные агрегаторы услуг (Яндекс.Услуги, Профи.ру): высокий трафик, но большая комиссия (20-30%), высокий уровень конкуренции.
3. Специализированные фирмы: высокие цены, часто отказываются от мелких заказов.
Тренды и возможности:
1. Рост населения в новых районах ЛО (Кудрово, Мурино, Янино, Шушары).
2. Дефицит времени у жителей и нежелание заниматься ремонтом.
3. Доверие к официальным исполнителям (ИП/ООО) с гарантией.
4. Сезонность спроса: пик – весна (подготовка к дачному сезону) и осень (подготовка к зиме, сантехнические вызовы).
По данным Петростата на 2024 на долю бытовых услуг приходится 11,1% от всего рынка платных услуг (в 2023 г. – 10,2%), что делает этот сегмент одним из наиболее значимых и растущих. В денежном выражении объем бытовых услуг достиг 18,1 млрд рублей, показав рост на 16,9% за год – это один из самых высоких темпов роста среди всех категорий услуг.В среднем на одного жителя Ленинградской области в 2024 году было оказано бытовых услуг на сумму 8,8 тыс. рублей (в 2023 г. – 6,9 тыс. руб.). Это указывает на увеличение частоты обращения или средней стоимости заказа.
Рынок бытовых услуг Ленинградской области демонстрирует уверенный рост (+16,9% в деньгах) и повышательное ценовое давление (+10,6%). Наблюдается структурный спрос на услуги по ремонту жилья.  
По экспертным оценкам, ежемесячный спрос на услуги бытового мастера в районе с населением 50-100 тыс. человек может составлять 200-500 заказов. На старте реально занять 2-3% этого рынка. </t>
  </si>
  <si>
    <t>Вызов мастера (диагностика)</t>
  </si>
  <si>
    <t>Установка/сборка мебели (час)</t>
  </si>
  <si>
    <t>Мелкие отделочные работы (час)</t>
  </si>
  <si>
    <t>Транспортные расходы, руб</t>
  </si>
  <si>
    <t>Набор профессионального инструмента</t>
  </si>
  <si>
    <t>Расходные материалы на первые заказы</t>
  </si>
  <si>
    <t>Единовременные расходы (реклама, регистрация ИП и т.д)</t>
  </si>
  <si>
    <t>Транспортные расходы</t>
  </si>
  <si>
    <t>Набор ручного инструмента</t>
  </si>
  <si>
    <t>Крупные строительные гипермаркеты, специализированные онлайн-магазины</t>
  </si>
  <si>
    <t>дюбели, саморезы, пакля, фум-лента, герметики, розетки, выключатели, клеммники, изолента</t>
  </si>
  <si>
    <t xml:space="preserve">Для организации мобильной службы бытового мастера необходимы профессиональный инструмент, средства доставки, минимальный запас расходников и затраты на юридическое оформление и продвижение.
</t>
  </si>
  <si>
    <t>Юридическое оформление и маркетинг</t>
  </si>
  <si>
    <t>Закупка инструмента и оборудования</t>
  </si>
  <si>
    <t>Настройка каналов привлечения клиентов</t>
  </si>
  <si>
    <t>Пробные (тестовые) заказы</t>
  </si>
  <si>
    <t>Организация рабочего пространства и логистики</t>
  </si>
  <si>
    <t>Приобретены и проверены все инструменты и расходные материалы по списку</t>
  </si>
  <si>
    <t>Инструмент укомплектован в кейсы, автомобиль подготовлен</t>
  </si>
  <si>
    <t>Зарегистрировано ИП, открыт расчётный счёт, подключена онлайн-касса, созданы базовые страницы в соцсетях</t>
  </si>
  <si>
    <t xml:space="preserve">дрель-шуруповёрт,мультиметр, паяльник, фен строительный </t>
  </si>
  <si>
    <t>набор гаечных ключей, разводной ключ, пассатижи, кусачки, бокорезы, набор отвёрток, набор головок, молоток, уровень, рулетка, монтажный нож.</t>
  </si>
  <si>
    <t>Созданы и верифицированы профили на агрегаторах</t>
  </si>
  <si>
    <t>Отлажены процессы общения и работы</t>
  </si>
  <si>
    <t>Начало коммерческой деятельности</t>
  </si>
  <si>
    <t>Учитывая конкурентное окружение предполагается реализация стратегия фокусировки на массовых услугах, при этом, повышая качество оказываемых услуг, а также сервис. Планируются к внедрению: 
- регистрация на агрегаторах (Профи.ру, Яндекс.Услуги) для получения первых заказов и отзывов;
- собственный лендинг, предоставляемый бесплатно Центром "Мой бизнес" Ленинградской области;
- самостоятельное создание страничек в социальной сети ВК и классифайдере Авито;
- использование сервисов по продвижению на Авито с софинансированием Центра "Мой бизнес" Ленинградской области;
- таргетированная реклама в социальных сетях (ВК, Telegram).
Основные услуги и целевые цены на них представлены в следующей таблице.</t>
  </si>
  <si>
    <t>Данный прогноз является консервативной и логически обоснованной моделью, подходящей для бизнес-плана. 
Прогноз построен на консервативной оценке спроса и постепенном захвате доли рынка (с 3% до 10% за год). На практике показатели могут скорректироваться после первых месяцев работы на основе реальных данных.</t>
  </si>
  <si>
    <t>Данный план является сбалансированным и позволяет начать деятельность с минимальным, но достаточным набором оборудования и ресурсов. Общая сумма инвестиций в 205 тыс. рублей является реалистичной для старта небольшого сервиса бытового ремонта. В целях эффективного использования средств, с учетом продолжительности закупки необходимого инструмента и расходных материалов, необходима реализация следующей дорожной карты реализации проекта</t>
  </si>
  <si>
    <t>Амортизация техники,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</si>
</sst>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%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3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0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9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3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7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0" fillId="5" borderId="23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0" fillId="0" borderId="13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40" xfId="0" applyBorder="1" applyAlignment="1" applyProtection="1">
      <alignment vertical="center" wrapText="1"/>
      <protection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5" xfId="0" applyFill="1" applyBorder="1" applyAlignment="1" applyProtection="1">
      <alignment horizontal="center" vertical="center" wrapText="1"/>
      <protection locked="0"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2" fontId="2" fillId="2" borderId="27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4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34" xfId="0" applyFont="1" applyFill="1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0" fillId="0" borderId="36" xfId="0" applyBorder="1" applyAlignment="1" applyProtection="1">
      <alignment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1" fillId="4" borderId="29" xfId="0" applyFont="1" applyFill="1" applyBorder="1" applyAlignment="1" applyProtection="1">
      <alignment horizontal="center" vertical="center" wrapText="1"/>
      <protection hidden="1"/>
    </xf>
    <xf numFmtId="0" fontId="2" fillId="2" borderId="31" xfId="0" applyFont="1" applyFill="1" applyBorder="1" applyAlignment="1" applyProtection="1">
      <alignment vertical="center" wrapText="1"/>
      <protection hidden="1"/>
    </xf>
    <xf numFmtId="0" fontId="0" fillId="0" borderId="32" xfId="0" applyBorder="1" applyAlignment="1" applyProtection="1">
      <alignment vertical="center" wrapText="1"/>
      <protection hidden="1"/>
    </xf>
    <xf numFmtId="0" fontId="3" fillId="4" borderId="37" xfId="0" applyFont="1" applyFill="1" applyBorder="1" applyAlignment="1" applyProtection="1">
      <alignment vertical="center" wrapText="1"/>
      <protection hidden="1"/>
    </xf>
    <xf numFmtId="0" fontId="1" fillId="4" borderId="38" xfId="0" applyFont="1" applyFill="1" applyBorder="1" applyAlignment="1" applyProtection="1">
      <alignment vertical="center" wrapText="1"/>
      <protection hidden="1"/>
    </xf>
    <xf numFmtId="0" fontId="3" fillId="4" borderId="28" xfId="0" applyFont="1" applyFill="1" applyBorder="1" applyAlignment="1" applyProtection="1">
      <alignment vertical="center" wrapText="1"/>
      <protection hidden="1"/>
    </xf>
    <xf numFmtId="0" fontId="1" fillId="4" borderId="29" xfId="0" applyFont="1" applyFill="1" applyBorder="1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63"/>
  <sheetViews>
    <sheetView tabSelected="1" topLeftCell="A142" zoomScale="90" zoomScaleNormal="90" workbookViewId="0">
      <selection activeCell="A157" sqref="A157:O162"/>
    </sheetView>
  </sheetViews>
  <sheetFormatPr defaultRowHeight="15.75" x14ac:dyDescent="0.25"/>
  <cols>
    <col min="1" max="2" width="9.140625" style="7"/>
    <col min="3" max="3" width="20.28515625" style="7" customWidth="1"/>
    <col min="4" max="15" width="9.140625" style="7"/>
    <col min="16" max="16384" width="9.140625" style="1"/>
  </cols>
  <sheetData>
    <row r="1" spans="1:15" x14ac:dyDescent="0.25">
      <c r="A1" s="125" t="s">
        <v>0</v>
      </c>
      <c r="B1" s="126"/>
      <c r="C1" s="126"/>
      <c r="D1" s="126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8"/>
    </row>
    <row r="2" spans="1:15" x14ac:dyDescent="0.25">
      <c r="A2" s="129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1"/>
    </row>
    <row r="3" spans="1:15" x14ac:dyDescent="0.25">
      <c r="A3" s="6"/>
      <c r="I3" s="132" t="s">
        <v>1</v>
      </c>
      <c r="J3" s="132"/>
      <c r="K3" s="132"/>
      <c r="L3" s="132"/>
      <c r="M3" s="133"/>
      <c r="N3" s="133"/>
      <c r="O3" s="134"/>
    </row>
    <row r="4" spans="1:15" x14ac:dyDescent="0.25">
      <c r="A4" s="6"/>
      <c r="O4" s="8"/>
    </row>
    <row r="5" spans="1:15" x14ac:dyDescent="0.25">
      <c r="A5" s="6"/>
      <c r="I5" s="138"/>
      <c r="J5" s="138"/>
      <c r="K5" s="138"/>
      <c r="L5" s="138"/>
      <c r="M5" s="139"/>
      <c r="N5" s="139"/>
      <c r="O5" s="140"/>
    </row>
    <row r="6" spans="1:15" x14ac:dyDescent="0.25">
      <c r="A6" s="6"/>
      <c r="I6" s="135" t="s">
        <v>2</v>
      </c>
      <c r="J6" s="135"/>
      <c r="K6" s="135"/>
      <c r="L6" s="135"/>
      <c r="M6" s="136"/>
      <c r="N6" s="136"/>
      <c r="O6" s="137"/>
    </row>
    <row r="7" spans="1:15" x14ac:dyDescent="0.25">
      <c r="A7" s="6"/>
      <c r="O7" s="8"/>
    </row>
    <row r="8" spans="1:15" ht="20.25" x14ac:dyDescent="0.25">
      <c r="A8" s="118" t="s">
        <v>19</v>
      </c>
      <c r="B8" s="119"/>
      <c r="C8" s="119"/>
      <c r="D8" s="119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1"/>
    </row>
    <row r="9" spans="1:15" x14ac:dyDescent="0.25">
      <c r="A9" s="122" t="str">
        <f>CONCATENATE("""",I50,"""")</f>
        <v>"Бытовой сервис (мелкий ремонт)"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4"/>
    </row>
    <row r="10" spans="1:15" x14ac:dyDescent="0.25">
      <c r="A10" s="122"/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4"/>
    </row>
    <row r="11" spans="1:15" ht="16.5" thickBot="1" x14ac:dyDescent="0.3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4"/>
    </row>
    <row r="12" spans="1:15" ht="16.5" thickBot="1" x14ac:dyDescent="0.3">
      <c r="A12" s="74" t="s">
        <v>13</v>
      </c>
      <c r="B12" s="75"/>
      <c r="C12" s="75"/>
      <c r="D12" s="75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7"/>
    </row>
    <row r="13" spans="1:15" ht="16.5" thickBot="1" x14ac:dyDescent="0.3">
      <c r="A13" s="6"/>
      <c r="O13" s="8"/>
    </row>
    <row r="14" spans="1:15" x14ac:dyDescent="0.25">
      <c r="A14" s="84" t="s">
        <v>3</v>
      </c>
      <c r="B14" s="86"/>
      <c r="C14" s="86"/>
      <c r="D14" s="86"/>
      <c r="E14" s="85"/>
      <c r="F14" s="85"/>
      <c r="G14" s="85"/>
      <c r="I14" s="111"/>
      <c r="J14" s="112"/>
      <c r="K14" s="112"/>
      <c r="L14" s="112"/>
      <c r="M14" s="113"/>
      <c r="N14" s="113"/>
      <c r="O14" s="114"/>
    </row>
    <row r="15" spans="1:15" ht="16.5" thickBot="1" x14ac:dyDescent="0.3">
      <c r="A15" s="93"/>
      <c r="B15" s="85"/>
      <c r="C15" s="85"/>
      <c r="D15" s="85"/>
      <c r="E15" s="85"/>
      <c r="F15" s="85"/>
      <c r="G15" s="85"/>
      <c r="I15" s="115"/>
      <c r="J15" s="116"/>
      <c r="K15" s="116"/>
      <c r="L15" s="116"/>
      <c r="M15" s="116"/>
      <c r="N15" s="116"/>
      <c r="O15" s="117"/>
    </row>
    <row r="16" spans="1:15" ht="16.5" thickBot="1" x14ac:dyDescent="0.3">
      <c r="A16" s="6"/>
      <c r="O16" s="8"/>
    </row>
    <row r="17" spans="1:15" x14ac:dyDescent="0.25">
      <c r="A17" s="84" t="s">
        <v>4</v>
      </c>
      <c r="B17" s="86"/>
      <c r="C17" s="86"/>
      <c r="D17" s="86"/>
      <c r="E17" s="85"/>
      <c r="F17" s="85"/>
      <c r="G17" s="85"/>
      <c r="I17" s="111"/>
      <c r="J17" s="112"/>
      <c r="K17" s="112"/>
      <c r="L17" s="112"/>
      <c r="M17" s="113"/>
      <c r="N17" s="113"/>
      <c r="O17" s="114"/>
    </row>
    <row r="18" spans="1:15" ht="16.5" thickBot="1" x14ac:dyDescent="0.3">
      <c r="A18" s="93"/>
      <c r="B18" s="85"/>
      <c r="C18" s="85"/>
      <c r="D18" s="85"/>
      <c r="E18" s="85"/>
      <c r="F18" s="85"/>
      <c r="G18" s="85"/>
      <c r="I18" s="115"/>
      <c r="J18" s="116"/>
      <c r="K18" s="116"/>
      <c r="L18" s="116"/>
      <c r="M18" s="116"/>
      <c r="N18" s="116"/>
      <c r="O18" s="117"/>
    </row>
    <row r="19" spans="1:15" ht="16.5" thickBot="1" x14ac:dyDescent="0.3">
      <c r="A19" s="6"/>
      <c r="O19" s="8"/>
    </row>
    <row r="20" spans="1:15" x14ac:dyDescent="0.25">
      <c r="A20" s="84" t="s">
        <v>6</v>
      </c>
      <c r="B20" s="86"/>
      <c r="C20" s="86"/>
      <c r="D20" s="86"/>
      <c r="E20" s="85"/>
      <c r="F20" s="85"/>
      <c r="G20" s="85"/>
      <c r="I20" s="111"/>
      <c r="J20" s="112"/>
      <c r="K20" s="112"/>
      <c r="L20" s="112"/>
      <c r="M20" s="113"/>
      <c r="N20" s="113"/>
      <c r="O20" s="114"/>
    </row>
    <row r="21" spans="1:15" ht="16.5" thickBot="1" x14ac:dyDescent="0.3">
      <c r="A21" s="93"/>
      <c r="B21" s="85"/>
      <c r="C21" s="85"/>
      <c r="D21" s="85"/>
      <c r="E21" s="85"/>
      <c r="F21" s="85"/>
      <c r="G21" s="85"/>
      <c r="I21" s="115"/>
      <c r="J21" s="116"/>
      <c r="K21" s="116"/>
      <c r="L21" s="116"/>
      <c r="M21" s="116"/>
      <c r="N21" s="116"/>
      <c r="O21" s="117"/>
    </row>
    <row r="22" spans="1:15" ht="16.5" thickBot="1" x14ac:dyDescent="0.3">
      <c r="A22" s="6"/>
      <c r="O22" s="8"/>
    </row>
    <row r="23" spans="1:15" x14ac:dyDescent="0.25">
      <c r="A23" s="84" t="s">
        <v>7</v>
      </c>
      <c r="B23" s="86"/>
      <c r="C23" s="86"/>
      <c r="D23" s="86"/>
      <c r="E23" s="85"/>
      <c r="F23" s="85"/>
      <c r="G23" s="85"/>
      <c r="I23" s="111"/>
      <c r="J23" s="112"/>
      <c r="K23" s="112"/>
      <c r="L23" s="112"/>
      <c r="M23" s="113"/>
      <c r="N23" s="113"/>
      <c r="O23" s="114"/>
    </row>
    <row r="24" spans="1:15" ht="16.5" thickBot="1" x14ac:dyDescent="0.3">
      <c r="A24" s="93"/>
      <c r="B24" s="85"/>
      <c r="C24" s="85"/>
      <c r="D24" s="85"/>
      <c r="E24" s="85"/>
      <c r="F24" s="85"/>
      <c r="G24" s="85"/>
      <c r="I24" s="115"/>
      <c r="J24" s="116"/>
      <c r="K24" s="116"/>
      <c r="L24" s="116"/>
      <c r="M24" s="116"/>
      <c r="N24" s="116"/>
      <c r="O24" s="117"/>
    </row>
    <row r="25" spans="1:15" ht="16.5" thickBot="1" x14ac:dyDescent="0.3">
      <c r="A25" s="6"/>
      <c r="O25" s="8"/>
    </row>
    <row r="26" spans="1:15" x14ac:dyDescent="0.25">
      <c r="A26" s="84" t="s">
        <v>8</v>
      </c>
      <c r="B26" s="86"/>
      <c r="C26" s="86"/>
      <c r="D26" s="86"/>
      <c r="E26" s="85"/>
      <c r="F26" s="85"/>
      <c r="G26" s="85"/>
      <c r="I26" s="111"/>
      <c r="J26" s="112"/>
      <c r="K26" s="112"/>
      <c r="L26" s="112"/>
      <c r="M26" s="113"/>
      <c r="N26" s="113"/>
      <c r="O26" s="114"/>
    </row>
    <row r="27" spans="1:15" ht="16.5" thickBot="1" x14ac:dyDescent="0.3">
      <c r="A27" s="93"/>
      <c r="B27" s="85"/>
      <c r="C27" s="85"/>
      <c r="D27" s="85"/>
      <c r="E27" s="85"/>
      <c r="F27" s="85"/>
      <c r="G27" s="85"/>
      <c r="I27" s="115"/>
      <c r="J27" s="116"/>
      <c r="K27" s="116"/>
      <c r="L27" s="116"/>
      <c r="M27" s="116"/>
      <c r="N27" s="116"/>
      <c r="O27" s="117"/>
    </row>
    <row r="28" spans="1:15" ht="16.5" thickBot="1" x14ac:dyDescent="0.3">
      <c r="A28" s="6"/>
      <c r="O28" s="8"/>
    </row>
    <row r="29" spans="1:15" x14ac:dyDescent="0.25">
      <c r="A29" s="84" t="s">
        <v>5</v>
      </c>
      <c r="B29" s="86"/>
      <c r="C29" s="86"/>
      <c r="D29" s="86"/>
      <c r="E29" s="85"/>
      <c r="F29" s="85"/>
      <c r="G29" s="85"/>
      <c r="I29" s="111"/>
      <c r="J29" s="112"/>
      <c r="K29" s="112"/>
      <c r="L29" s="112"/>
      <c r="M29" s="113"/>
      <c r="N29" s="113"/>
      <c r="O29" s="114"/>
    </row>
    <row r="30" spans="1:15" ht="16.5" thickBot="1" x14ac:dyDescent="0.3">
      <c r="A30" s="93"/>
      <c r="B30" s="85"/>
      <c r="C30" s="85"/>
      <c r="D30" s="85"/>
      <c r="E30" s="85"/>
      <c r="F30" s="85"/>
      <c r="G30" s="85"/>
      <c r="I30" s="115"/>
      <c r="J30" s="116"/>
      <c r="K30" s="116"/>
      <c r="L30" s="116"/>
      <c r="M30" s="116"/>
      <c r="N30" s="116"/>
      <c r="O30" s="117"/>
    </row>
    <row r="31" spans="1:15" ht="16.5" thickBot="1" x14ac:dyDescent="0.3">
      <c r="A31" s="6"/>
      <c r="O31" s="8"/>
    </row>
    <row r="32" spans="1:15" x14ac:dyDescent="0.25">
      <c r="A32" s="84" t="s">
        <v>9</v>
      </c>
      <c r="B32" s="86"/>
      <c r="C32" s="86"/>
      <c r="D32" s="86"/>
      <c r="E32" s="85"/>
      <c r="F32" s="85"/>
      <c r="G32" s="85"/>
      <c r="I32" s="111"/>
      <c r="J32" s="112"/>
      <c r="K32" s="112"/>
      <c r="L32" s="112"/>
      <c r="M32" s="113"/>
      <c r="N32" s="113"/>
      <c r="O32" s="114"/>
    </row>
    <row r="33" spans="1:15" ht="16.5" thickBot="1" x14ac:dyDescent="0.3">
      <c r="A33" s="93"/>
      <c r="B33" s="85"/>
      <c r="C33" s="85"/>
      <c r="D33" s="85"/>
      <c r="E33" s="85"/>
      <c r="F33" s="85"/>
      <c r="G33" s="85"/>
      <c r="I33" s="115"/>
      <c r="J33" s="116"/>
      <c r="K33" s="116"/>
      <c r="L33" s="116"/>
      <c r="M33" s="116"/>
      <c r="N33" s="116"/>
      <c r="O33" s="117"/>
    </row>
    <row r="34" spans="1:15" ht="16.5" thickBot="1" x14ac:dyDescent="0.3">
      <c r="A34" s="6"/>
      <c r="O34" s="8"/>
    </row>
    <row r="35" spans="1:15" x14ac:dyDescent="0.25">
      <c r="A35" s="84" t="s">
        <v>10</v>
      </c>
      <c r="B35" s="86"/>
      <c r="C35" s="86"/>
      <c r="D35" s="86"/>
      <c r="E35" s="85"/>
      <c r="F35" s="85"/>
      <c r="G35" s="85"/>
      <c r="I35" s="111"/>
      <c r="J35" s="112"/>
      <c r="K35" s="112"/>
      <c r="L35" s="112"/>
      <c r="M35" s="113"/>
      <c r="N35" s="113"/>
      <c r="O35" s="114"/>
    </row>
    <row r="36" spans="1:15" ht="16.5" thickBot="1" x14ac:dyDescent="0.3">
      <c r="A36" s="93"/>
      <c r="B36" s="85"/>
      <c r="C36" s="85"/>
      <c r="D36" s="85"/>
      <c r="E36" s="85"/>
      <c r="F36" s="85"/>
      <c r="G36" s="85"/>
      <c r="I36" s="115"/>
      <c r="J36" s="116"/>
      <c r="K36" s="116"/>
      <c r="L36" s="116"/>
      <c r="M36" s="116"/>
      <c r="N36" s="116"/>
      <c r="O36" s="117"/>
    </row>
    <row r="37" spans="1:15" ht="16.5" thickBot="1" x14ac:dyDescent="0.3">
      <c r="A37" s="6"/>
      <c r="O37" s="8"/>
    </row>
    <row r="38" spans="1:15" x14ac:dyDescent="0.25">
      <c r="A38" s="84" t="s">
        <v>11</v>
      </c>
      <c r="B38" s="86"/>
      <c r="C38" s="86"/>
      <c r="D38" s="86"/>
      <c r="E38" s="85"/>
      <c r="F38" s="85"/>
      <c r="G38" s="85"/>
      <c r="I38" s="111"/>
      <c r="J38" s="112"/>
      <c r="K38" s="112"/>
      <c r="L38" s="112"/>
      <c r="M38" s="113"/>
      <c r="N38" s="113"/>
      <c r="O38" s="114"/>
    </row>
    <row r="39" spans="1:15" ht="16.5" thickBot="1" x14ac:dyDescent="0.3">
      <c r="A39" s="93"/>
      <c r="B39" s="85"/>
      <c r="C39" s="85"/>
      <c r="D39" s="85"/>
      <c r="E39" s="85"/>
      <c r="F39" s="85"/>
      <c r="G39" s="85"/>
      <c r="I39" s="115"/>
      <c r="J39" s="116"/>
      <c r="K39" s="116"/>
      <c r="L39" s="116"/>
      <c r="M39" s="116"/>
      <c r="N39" s="116"/>
      <c r="O39" s="117"/>
    </row>
    <row r="40" spans="1:15" ht="16.5" thickBot="1" x14ac:dyDescent="0.3">
      <c r="A40" s="6"/>
      <c r="O40" s="8"/>
    </row>
    <row r="41" spans="1:15" ht="15.75" customHeight="1" x14ac:dyDescent="0.25">
      <c r="A41" s="84" t="s">
        <v>12</v>
      </c>
      <c r="B41" s="86"/>
      <c r="C41" s="86"/>
      <c r="D41" s="86"/>
      <c r="E41" s="85"/>
      <c r="F41" s="85"/>
      <c r="G41" s="85"/>
      <c r="I41" s="111"/>
      <c r="J41" s="112"/>
      <c r="K41" s="112"/>
      <c r="L41" s="112"/>
      <c r="M41" s="113"/>
      <c r="N41" s="113"/>
      <c r="O41" s="114"/>
    </row>
    <row r="42" spans="1:15" ht="16.5" thickBot="1" x14ac:dyDescent="0.3">
      <c r="A42" s="93"/>
      <c r="B42" s="85"/>
      <c r="C42" s="85"/>
      <c r="D42" s="85"/>
      <c r="E42" s="85"/>
      <c r="F42" s="85"/>
      <c r="G42" s="85"/>
      <c r="I42" s="115"/>
      <c r="J42" s="116"/>
      <c r="K42" s="116"/>
      <c r="L42" s="116"/>
      <c r="M42" s="116"/>
      <c r="N42" s="116"/>
      <c r="O42" s="117"/>
    </row>
    <row r="43" spans="1:15" ht="16.5" thickBot="1" x14ac:dyDescent="0.3">
      <c r="A43" s="6"/>
      <c r="O43" s="8"/>
    </row>
    <row r="44" spans="1:15" x14ac:dyDescent="0.25">
      <c r="A44" s="84" t="s">
        <v>21</v>
      </c>
      <c r="B44" s="86"/>
      <c r="C44" s="86"/>
      <c r="D44" s="86"/>
      <c r="E44" s="85"/>
      <c r="F44" s="85"/>
      <c r="G44" s="85"/>
      <c r="I44" s="111"/>
      <c r="J44" s="112"/>
      <c r="K44" s="112"/>
      <c r="L44" s="112"/>
      <c r="M44" s="113"/>
      <c r="N44" s="113"/>
      <c r="O44" s="114"/>
    </row>
    <row r="45" spans="1:15" ht="16.5" thickBot="1" x14ac:dyDescent="0.3">
      <c r="A45" s="93"/>
      <c r="B45" s="85"/>
      <c r="C45" s="85"/>
      <c r="D45" s="85"/>
      <c r="E45" s="85"/>
      <c r="F45" s="85"/>
      <c r="G45" s="85"/>
      <c r="I45" s="115"/>
      <c r="J45" s="116"/>
      <c r="K45" s="116"/>
      <c r="L45" s="116"/>
      <c r="M45" s="116"/>
      <c r="N45" s="116"/>
      <c r="O45" s="117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74" t="s">
        <v>14</v>
      </c>
      <c r="B48" s="75"/>
      <c r="C48" s="75"/>
      <c r="D48" s="75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7"/>
    </row>
    <row r="49" spans="1:15" ht="16.5" thickBot="1" x14ac:dyDescent="0.3">
      <c r="A49" s="6"/>
      <c r="O49" s="8"/>
    </row>
    <row r="50" spans="1:15" x14ac:dyDescent="0.25">
      <c r="A50" s="84" t="s">
        <v>15</v>
      </c>
      <c r="B50" s="86"/>
      <c r="C50" s="86"/>
      <c r="D50" s="86"/>
      <c r="E50" s="85"/>
      <c r="F50" s="85"/>
      <c r="G50" s="85"/>
      <c r="I50" s="94" t="s">
        <v>104</v>
      </c>
      <c r="J50" s="95"/>
      <c r="K50" s="95"/>
      <c r="L50" s="95"/>
      <c r="M50" s="96"/>
      <c r="N50" s="96"/>
      <c r="O50" s="97"/>
    </row>
    <row r="51" spans="1:15" ht="16.5" thickBot="1" x14ac:dyDescent="0.3">
      <c r="A51" s="93"/>
      <c r="B51" s="85"/>
      <c r="C51" s="85"/>
      <c r="D51" s="85"/>
      <c r="E51" s="85"/>
      <c r="F51" s="85"/>
      <c r="G51" s="85"/>
      <c r="I51" s="98"/>
      <c r="J51" s="99"/>
      <c r="K51" s="99"/>
      <c r="L51" s="99"/>
      <c r="M51" s="99"/>
      <c r="N51" s="99"/>
      <c r="O51" s="100"/>
    </row>
    <row r="52" spans="1:15" ht="16.5" thickBot="1" x14ac:dyDescent="0.3">
      <c r="A52" s="6"/>
      <c r="O52" s="8"/>
    </row>
    <row r="53" spans="1:15" x14ac:dyDescent="0.25">
      <c r="A53" s="84" t="s">
        <v>16</v>
      </c>
      <c r="B53" s="86"/>
      <c r="C53" s="86"/>
      <c r="D53" s="86"/>
      <c r="E53" s="85"/>
      <c r="F53" s="85"/>
      <c r="G53" s="85"/>
      <c r="I53" s="94" t="s">
        <v>29</v>
      </c>
      <c r="J53" s="95"/>
      <c r="K53" s="95"/>
      <c r="L53" s="95"/>
      <c r="M53" s="96"/>
      <c r="N53" s="96"/>
      <c r="O53" s="97"/>
    </row>
    <row r="54" spans="1:15" ht="16.5" thickBot="1" x14ac:dyDescent="0.3">
      <c r="A54" s="93"/>
      <c r="B54" s="85"/>
      <c r="C54" s="85"/>
      <c r="D54" s="85"/>
      <c r="E54" s="85"/>
      <c r="F54" s="85"/>
      <c r="G54" s="85"/>
      <c r="I54" s="98"/>
      <c r="J54" s="99"/>
      <c r="K54" s="99"/>
      <c r="L54" s="99"/>
      <c r="M54" s="99"/>
      <c r="N54" s="99"/>
      <c r="O54" s="100"/>
    </row>
    <row r="55" spans="1:15" ht="16.5" thickBot="1" x14ac:dyDescent="0.3">
      <c r="A55" s="6"/>
      <c r="O55" s="8"/>
    </row>
    <row r="56" spans="1:15" x14ac:dyDescent="0.25">
      <c r="A56" s="84" t="s">
        <v>17</v>
      </c>
      <c r="B56" s="86"/>
      <c r="C56" s="86"/>
      <c r="D56" s="86"/>
      <c r="E56" s="85"/>
      <c r="F56" s="85"/>
      <c r="G56" s="85"/>
      <c r="I56" s="94" t="s">
        <v>30</v>
      </c>
      <c r="J56" s="95"/>
      <c r="K56" s="95"/>
      <c r="L56" s="95"/>
      <c r="M56" s="96"/>
      <c r="N56" s="96"/>
      <c r="O56" s="97"/>
    </row>
    <row r="57" spans="1:15" ht="16.5" thickBot="1" x14ac:dyDescent="0.3">
      <c r="A57" s="93"/>
      <c r="B57" s="85"/>
      <c r="C57" s="85"/>
      <c r="D57" s="85"/>
      <c r="E57" s="85"/>
      <c r="F57" s="85"/>
      <c r="G57" s="85"/>
      <c r="I57" s="98"/>
      <c r="J57" s="99"/>
      <c r="K57" s="99"/>
      <c r="L57" s="99"/>
      <c r="M57" s="99"/>
      <c r="N57" s="99"/>
      <c r="O57" s="100"/>
    </row>
    <row r="58" spans="1:15" ht="16.5" thickBot="1" x14ac:dyDescent="0.3">
      <c r="A58" s="6"/>
      <c r="O58" s="8"/>
    </row>
    <row r="59" spans="1:15" x14ac:dyDescent="0.25">
      <c r="A59" s="84" t="s">
        <v>18</v>
      </c>
      <c r="B59" s="86"/>
      <c r="C59" s="86"/>
      <c r="D59" s="86"/>
      <c r="E59" s="85"/>
      <c r="F59" s="85"/>
      <c r="G59" s="85"/>
      <c r="I59" s="94" t="s">
        <v>31</v>
      </c>
      <c r="J59" s="95"/>
      <c r="K59" s="95"/>
      <c r="L59" s="95"/>
      <c r="M59" s="96"/>
      <c r="N59" s="96"/>
      <c r="O59" s="97"/>
    </row>
    <row r="60" spans="1:15" ht="16.5" thickBot="1" x14ac:dyDescent="0.3">
      <c r="A60" s="93"/>
      <c r="B60" s="85"/>
      <c r="C60" s="85"/>
      <c r="D60" s="85"/>
      <c r="E60" s="85"/>
      <c r="F60" s="85"/>
      <c r="G60" s="85"/>
      <c r="I60" s="98"/>
      <c r="J60" s="99"/>
      <c r="K60" s="99"/>
      <c r="L60" s="99"/>
      <c r="M60" s="99"/>
      <c r="N60" s="99"/>
      <c r="O60" s="100"/>
    </row>
    <row r="61" spans="1:15" ht="16.5" thickBot="1" x14ac:dyDescent="0.3">
      <c r="A61" s="6"/>
      <c r="O61" s="8"/>
    </row>
    <row r="62" spans="1:15" x14ac:dyDescent="0.25">
      <c r="A62" s="84" t="s">
        <v>20</v>
      </c>
      <c r="B62" s="86"/>
      <c r="C62" s="86"/>
      <c r="D62" s="86"/>
      <c r="E62" s="85"/>
      <c r="F62" s="85"/>
      <c r="G62" s="85"/>
      <c r="I62" s="94" t="s">
        <v>39</v>
      </c>
      <c r="J62" s="95"/>
      <c r="K62" s="95"/>
      <c r="L62" s="95"/>
      <c r="M62" s="96"/>
      <c r="N62" s="96"/>
      <c r="O62" s="97"/>
    </row>
    <row r="63" spans="1:15" ht="16.5" thickBot="1" x14ac:dyDescent="0.3">
      <c r="A63" s="93"/>
      <c r="B63" s="85"/>
      <c r="C63" s="85"/>
      <c r="D63" s="85"/>
      <c r="E63" s="85"/>
      <c r="F63" s="85"/>
      <c r="G63" s="85"/>
      <c r="I63" s="98"/>
      <c r="J63" s="99"/>
      <c r="K63" s="99"/>
      <c r="L63" s="99"/>
      <c r="M63" s="99"/>
      <c r="N63" s="99"/>
      <c r="O63" s="100"/>
    </row>
    <row r="64" spans="1:15" ht="16.5" thickBot="1" x14ac:dyDescent="0.3">
      <c r="A64" s="6"/>
      <c r="O64" s="8"/>
    </row>
    <row r="65" spans="1:15" x14ac:dyDescent="0.25">
      <c r="A65" s="84" t="s">
        <v>22</v>
      </c>
      <c r="B65" s="86"/>
      <c r="C65" s="86"/>
      <c r="D65" s="86"/>
      <c r="E65" s="85"/>
      <c r="F65" s="85"/>
      <c r="G65" s="85"/>
      <c r="I65" s="94" t="s">
        <v>36</v>
      </c>
      <c r="J65" s="95"/>
      <c r="K65" s="95"/>
      <c r="L65" s="95"/>
      <c r="M65" s="96"/>
      <c r="N65" s="96"/>
      <c r="O65" s="97"/>
    </row>
    <row r="66" spans="1:15" ht="16.5" thickBot="1" x14ac:dyDescent="0.3">
      <c r="A66" s="93"/>
      <c r="B66" s="85"/>
      <c r="C66" s="85"/>
      <c r="D66" s="85"/>
      <c r="E66" s="85"/>
      <c r="F66" s="85"/>
      <c r="G66" s="85"/>
      <c r="I66" s="98"/>
      <c r="J66" s="99"/>
      <c r="K66" s="99"/>
      <c r="L66" s="99"/>
      <c r="M66" s="99"/>
      <c r="N66" s="99"/>
      <c r="O66" s="100"/>
    </row>
    <row r="67" spans="1:15" ht="16.5" thickBot="1" x14ac:dyDescent="0.3">
      <c r="A67" s="6"/>
      <c r="O67" s="8"/>
    </row>
    <row r="68" spans="1:15" x14ac:dyDescent="0.25">
      <c r="A68" s="84" t="s">
        <v>23</v>
      </c>
      <c r="B68" s="86"/>
      <c r="C68" s="86"/>
      <c r="D68" s="86"/>
      <c r="E68" s="85"/>
      <c r="F68" s="85"/>
      <c r="G68" s="85"/>
      <c r="I68" s="94" t="s">
        <v>105</v>
      </c>
      <c r="J68" s="95"/>
      <c r="K68" s="95"/>
      <c r="L68" s="95"/>
      <c r="M68" s="96"/>
      <c r="N68" s="96"/>
      <c r="O68" s="97"/>
    </row>
    <row r="69" spans="1:15" ht="30" customHeight="1" thickBot="1" x14ac:dyDescent="0.3">
      <c r="A69" s="93"/>
      <c r="B69" s="85"/>
      <c r="C69" s="85"/>
      <c r="D69" s="85"/>
      <c r="E69" s="85"/>
      <c r="F69" s="85"/>
      <c r="G69" s="85"/>
      <c r="I69" s="98"/>
      <c r="J69" s="99"/>
      <c r="K69" s="99"/>
      <c r="L69" s="99"/>
      <c r="M69" s="99"/>
      <c r="N69" s="99"/>
      <c r="O69" s="100"/>
    </row>
    <row r="70" spans="1:15" ht="16.5" thickBot="1" x14ac:dyDescent="0.3">
      <c r="A70" s="6"/>
      <c r="O70" s="8"/>
    </row>
    <row r="71" spans="1:15" x14ac:dyDescent="0.25">
      <c r="A71" s="84" t="s">
        <v>26</v>
      </c>
      <c r="B71" s="86"/>
      <c r="C71" s="86"/>
      <c r="D71" s="86"/>
      <c r="E71" s="85"/>
      <c r="F71" s="85"/>
      <c r="G71" s="85"/>
      <c r="I71" s="94" t="s">
        <v>106</v>
      </c>
      <c r="J71" s="95"/>
      <c r="K71" s="95"/>
      <c r="L71" s="95"/>
      <c r="M71" s="96"/>
      <c r="N71" s="96"/>
      <c r="O71" s="97"/>
    </row>
    <row r="72" spans="1:15" ht="30" customHeight="1" thickBot="1" x14ac:dyDescent="0.3">
      <c r="A72" s="93"/>
      <c r="B72" s="85"/>
      <c r="C72" s="85"/>
      <c r="D72" s="85"/>
      <c r="E72" s="85"/>
      <c r="F72" s="85"/>
      <c r="G72" s="85"/>
      <c r="I72" s="98"/>
      <c r="J72" s="99"/>
      <c r="K72" s="99"/>
      <c r="L72" s="99"/>
      <c r="M72" s="99"/>
      <c r="N72" s="99"/>
      <c r="O72" s="100"/>
    </row>
    <row r="73" spans="1:15" ht="16.5" thickBot="1" x14ac:dyDescent="0.3">
      <c r="A73" s="6"/>
      <c r="O73" s="8"/>
    </row>
    <row r="74" spans="1:15" ht="15.75" customHeight="1" x14ac:dyDescent="0.25">
      <c r="A74" s="84" t="s">
        <v>24</v>
      </c>
      <c r="B74" s="86"/>
      <c r="C74" s="86"/>
      <c r="D74" s="86"/>
      <c r="E74" s="85"/>
      <c r="F74" s="85"/>
      <c r="G74" s="85"/>
      <c r="I74" s="110">
        <f>-MIN(D229:O229)</f>
        <v>207.07</v>
      </c>
      <c r="J74" s="103"/>
      <c r="K74" s="103"/>
      <c r="L74" s="103"/>
      <c r="M74" s="104"/>
      <c r="N74" s="104"/>
      <c r="O74" s="105"/>
    </row>
    <row r="75" spans="1:15" ht="16.5" thickBot="1" x14ac:dyDescent="0.3">
      <c r="A75" s="93"/>
      <c r="B75" s="85"/>
      <c r="C75" s="85"/>
      <c r="D75" s="85"/>
      <c r="E75" s="85"/>
      <c r="F75" s="85"/>
      <c r="G75" s="85"/>
      <c r="I75" s="106"/>
      <c r="J75" s="107"/>
      <c r="K75" s="107"/>
      <c r="L75" s="107"/>
      <c r="M75" s="107"/>
      <c r="N75" s="107"/>
      <c r="O75" s="108"/>
    </row>
    <row r="76" spans="1:15" ht="16.5" thickBot="1" x14ac:dyDescent="0.3">
      <c r="A76" s="6"/>
      <c r="O76" s="8"/>
    </row>
    <row r="77" spans="1:15" ht="15.75" customHeight="1" x14ac:dyDescent="0.25">
      <c r="A77" s="84" t="s">
        <v>25</v>
      </c>
      <c r="B77" s="86"/>
      <c r="C77" s="86"/>
      <c r="D77" s="86"/>
      <c r="E77" s="85"/>
      <c r="F77" s="85"/>
      <c r="G77" s="85"/>
      <c r="I77" s="110">
        <f>I74</f>
        <v>207.07</v>
      </c>
      <c r="J77" s="103"/>
      <c r="K77" s="103"/>
      <c r="L77" s="103"/>
      <c r="M77" s="104"/>
      <c r="N77" s="104"/>
      <c r="O77" s="105"/>
    </row>
    <row r="78" spans="1:15" ht="16.5" thickBot="1" x14ac:dyDescent="0.3">
      <c r="A78" s="93"/>
      <c r="B78" s="85"/>
      <c r="C78" s="85"/>
      <c r="D78" s="85"/>
      <c r="E78" s="85"/>
      <c r="F78" s="85"/>
      <c r="G78" s="85"/>
      <c r="I78" s="106"/>
      <c r="J78" s="107"/>
      <c r="K78" s="107"/>
      <c r="L78" s="107"/>
      <c r="M78" s="107"/>
      <c r="N78" s="107"/>
      <c r="O78" s="108"/>
    </row>
    <row r="79" spans="1:15" ht="16.5" thickBot="1" x14ac:dyDescent="0.3">
      <c r="A79" s="6"/>
      <c r="O79" s="8"/>
    </row>
    <row r="80" spans="1:15" x14ac:dyDescent="0.25">
      <c r="A80" s="84" t="s">
        <v>93</v>
      </c>
      <c r="B80" s="86"/>
      <c r="C80" s="86"/>
      <c r="D80" s="86"/>
      <c r="E80" s="85"/>
      <c r="F80" s="85"/>
      <c r="G80" s="85"/>
      <c r="I80" s="102">
        <f>I259</f>
        <v>8</v>
      </c>
      <c r="J80" s="103"/>
      <c r="K80" s="103"/>
      <c r="L80" s="103"/>
      <c r="M80" s="104"/>
      <c r="N80" s="104"/>
      <c r="O80" s="105"/>
    </row>
    <row r="81" spans="1:15" ht="16.5" thickBot="1" x14ac:dyDescent="0.3">
      <c r="A81" s="93"/>
      <c r="B81" s="85"/>
      <c r="C81" s="85"/>
      <c r="D81" s="85"/>
      <c r="E81" s="85"/>
      <c r="F81" s="85"/>
      <c r="G81" s="85"/>
      <c r="I81" s="106"/>
      <c r="J81" s="107"/>
      <c r="K81" s="107"/>
      <c r="L81" s="107"/>
      <c r="M81" s="107"/>
      <c r="N81" s="107"/>
      <c r="O81" s="108"/>
    </row>
    <row r="82" spans="1:15" ht="16.5" thickBot="1" x14ac:dyDescent="0.3">
      <c r="A82" s="6"/>
      <c r="O82" s="8"/>
    </row>
    <row r="83" spans="1:15" x14ac:dyDescent="0.25">
      <c r="A83" s="84" t="s">
        <v>92</v>
      </c>
      <c r="B83" s="86"/>
      <c r="C83" s="86"/>
      <c r="D83" s="86"/>
      <c r="E83" s="85"/>
      <c r="F83" s="85"/>
      <c r="G83" s="85"/>
      <c r="I83" s="109">
        <f>I262</f>
        <v>1.7357826286557456</v>
      </c>
      <c r="J83" s="103"/>
      <c r="K83" s="103"/>
      <c r="L83" s="103"/>
      <c r="M83" s="104"/>
      <c r="N83" s="104"/>
      <c r="O83" s="105"/>
    </row>
    <row r="84" spans="1:15" ht="16.5" thickBot="1" x14ac:dyDescent="0.3">
      <c r="A84" s="93"/>
      <c r="B84" s="85"/>
      <c r="C84" s="85"/>
      <c r="D84" s="85"/>
      <c r="E84" s="85"/>
      <c r="F84" s="85"/>
      <c r="G84" s="85"/>
      <c r="I84" s="106"/>
      <c r="J84" s="107"/>
      <c r="K84" s="107"/>
      <c r="L84" s="107"/>
      <c r="M84" s="107"/>
      <c r="N84" s="107"/>
      <c r="O84" s="108"/>
    </row>
    <row r="85" spans="1:15" ht="16.5" thickBot="1" x14ac:dyDescent="0.3">
      <c r="A85" s="6"/>
      <c r="O85" s="8"/>
    </row>
    <row r="86" spans="1:15" x14ac:dyDescent="0.25">
      <c r="A86" s="84" t="s">
        <v>94</v>
      </c>
      <c r="B86" s="86"/>
      <c r="C86" s="86"/>
      <c r="D86" s="86"/>
      <c r="E86" s="85"/>
      <c r="F86" s="85"/>
      <c r="G86" s="85"/>
      <c r="I86" s="110">
        <f>AVERAGE(D224:O224)</f>
        <v>39.478333333333332</v>
      </c>
      <c r="J86" s="103"/>
      <c r="K86" s="103"/>
      <c r="L86" s="103"/>
      <c r="M86" s="104"/>
      <c r="N86" s="104"/>
      <c r="O86" s="105"/>
    </row>
    <row r="87" spans="1:15" ht="16.5" thickBot="1" x14ac:dyDescent="0.3">
      <c r="A87" s="93"/>
      <c r="B87" s="85"/>
      <c r="C87" s="85"/>
      <c r="D87" s="85"/>
      <c r="E87" s="85"/>
      <c r="F87" s="85"/>
      <c r="G87" s="85"/>
      <c r="I87" s="106"/>
      <c r="J87" s="107"/>
      <c r="K87" s="107"/>
      <c r="L87" s="107"/>
      <c r="M87" s="107"/>
      <c r="N87" s="107"/>
      <c r="O87" s="108"/>
    </row>
    <row r="88" spans="1:15" ht="16.5" thickBot="1" x14ac:dyDescent="0.3">
      <c r="A88" s="6"/>
      <c r="O88" s="8"/>
    </row>
    <row r="89" spans="1:15" x14ac:dyDescent="0.25">
      <c r="A89" s="84" t="s">
        <v>28</v>
      </c>
      <c r="B89" s="86"/>
      <c r="C89" s="86"/>
      <c r="D89" s="86"/>
      <c r="E89" s="85"/>
      <c r="F89" s="85"/>
      <c r="G89" s="85"/>
      <c r="I89" s="94"/>
      <c r="J89" s="95"/>
      <c r="K89" s="95"/>
      <c r="L89" s="95"/>
      <c r="M89" s="96"/>
      <c r="N89" s="96"/>
      <c r="O89" s="97"/>
    </row>
    <row r="90" spans="1:15" ht="16.5" thickBot="1" x14ac:dyDescent="0.3">
      <c r="A90" s="93"/>
      <c r="B90" s="85"/>
      <c r="C90" s="85"/>
      <c r="D90" s="85"/>
      <c r="E90" s="85"/>
      <c r="F90" s="85"/>
      <c r="G90" s="85"/>
      <c r="I90" s="98"/>
      <c r="J90" s="99"/>
      <c r="K90" s="99"/>
      <c r="L90" s="99"/>
      <c r="M90" s="99"/>
      <c r="N90" s="99"/>
      <c r="O90" s="100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74" t="s">
        <v>40</v>
      </c>
      <c r="B92" s="75"/>
      <c r="C92" s="75"/>
      <c r="D92" s="75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7"/>
    </row>
    <row r="93" spans="1:15" x14ac:dyDescent="0.25">
      <c r="A93" s="51" t="s">
        <v>107</v>
      </c>
      <c r="B93" s="101"/>
      <c r="C93" s="101"/>
      <c r="D93" s="101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3"/>
    </row>
    <row r="94" spans="1:15" x14ac:dyDescent="0.25">
      <c r="A94" s="57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6"/>
    </row>
    <row r="95" spans="1:15" x14ac:dyDescent="0.25">
      <c r="A95" s="57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6"/>
    </row>
    <row r="96" spans="1:15" x14ac:dyDescent="0.25">
      <c r="A96" s="57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6"/>
    </row>
    <row r="97" spans="1:15" x14ac:dyDescent="0.25">
      <c r="A97" s="57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6"/>
    </row>
    <row r="98" spans="1:15" x14ac:dyDescent="0.25">
      <c r="A98" s="57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6"/>
    </row>
    <row r="99" spans="1:15" x14ac:dyDescent="0.25">
      <c r="A99" s="57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6"/>
    </row>
    <row r="100" spans="1:15" x14ac:dyDescent="0.25">
      <c r="A100" s="57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6"/>
    </row>
    <row r="101" spans="1:15" x14ac:dyDescent="0.25">
      <c r="A101" s="57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6"/>
    </row>
    <row r="102" spans="1:15" x14ac:dyDescent="0.25">
      <c r="A102" s="57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6"/>
    </row>
    <row r="103" spans="1:15" x14ac:dyDescent="0.25">
      <c r="A103" s="57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6"/>
    </row>
    <row r="104" spans="1:15" x14ac:dyDescent="0.25">
      <c r="A104" s="57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6"/>
    </row>
    <row r="105" spans="1:15" x14ac:dyDescent="0.25">
      <c r="A105" s="57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6"/>
    </row>
    <row r="106" spans="1:15" x14ac:dyDescent="0.25">
      <c r="A106" s="57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6"/>
    </row>
    <row r="107" spans="1:15" x14ac:dyDescent="0.25">
      <c r="A107" s="57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6"/>
    </row>
    <row r="108" spans="1:15" x14ac:dyDescent="0.25">
      <c r="A108" s="57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6"/>
    </row>
    <row r="109" spans="1:15" x14ac:dyDescent="0.25">
      <c r="A109" s="57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6"/>
    </row>
    <row r="110" spans="1:15" ht="16.5" thickBot="1" x14ac:dyDescent="0.3">
      <c r="A110" s="57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6"/>
    </row>
    <row r="111" spans="1:15" ht="16.5" thickBot="1" x14ac:dyDescent="0.3">
      <c r="A111" s="74" t="s">
        <v>41</v>
      </c>
      <c r="B111" s="75"/>
      <c r="C111" s="75"/>
      <c r="D111" s="75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7"/>
    </row>
    <row r="112" spans="1:15" x14ac:dyDescent="0.25">
      <c r="A112" s="51" t="s">
        <v>108</v>
      </c>
      <c r="B112" s="101"/>
      <c r="C112" s="101"/>
      <c r="D112" s="101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3"/>
    </row>
    <row r="113" spans="1:15" x14ac:dyDescent="0.25">
      <c r="A113" s="57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6"/>
    </row>
    <row r="114" spans="1:15" x14ac:dyDescent="0.25">
      <c r="A114" s="57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6"/>
    </row>
    <row r="115" spans="1:15" x14ac:dyDescent="0.25">
      <c r="A115" s="57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6"/>
    </row>
    <row r="116" spans="1:15" x14ac:dyDescent="0.25">
      <c r="A116" s="57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6"/>
    </row>
    <row r="117" spans="1:15" x14ac:dyDescent="0.25">
      <c r="A117" s="57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6"/>
    </row>
    <row r="118" spans="1:15" x14ac:dyDescent="0.25">
      <c r="A118" s="57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6"/>
    </row>
    <row r="119" spans="1:15" x14ac:dyDescent="0.25">
      <c r="A119" s="57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6"/>
    </row>
    <row r="120" spans="1:15" x14ac:dyDescent="0.25">
      <c r="A120" s="57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6"/>
    </row>
    <row r="121" spans="1:15" x14ac:dyDescent="0.25">
      <c r="A121" s="57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6"/>
    </row>
    <row r="122" spans="1:15" x14ac:dyDescent="0.25">
      <c r="A122" s="57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6"/>
    </row>
    <row r="123" spans="1:15" x14ac:dyDescent="0.25">
      <c r="A123" s="57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6"/>
    </row>
    <row r="124" spans="1:15" x14ac:dyDescent="0.25">
      <c r="A124" s="57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6"/>
    </row>
    <row r="125" spans="1:15" x14ac:dyDescent="0.25">
      <c r="A125" s="57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6"/>
    </row>
    <row r="126" spans="1:15" x14ac:dyDescent="0.25">
      <c r="A126" s="57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6"/>
    </row>
    <row r="127" spans="1:15" x14ac:dyDescent="0.25">
      <c r="A127" s="57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6"/>
    </row>
    <row r="128" spans="1:15" x14ac:dyDescent="0.25">
      <c r="A128" s="57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6"/>
    </row>
    <row r="129" spans="1:15" x14ac:dyDescent="0.25">
      <c r="A129" s="57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6"/>
    </row>
    <row r="130" spans="1:15" x14ac:dyDescent="0.25">
      <c r="A130" s="57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6"/>
    </row>
    <row r="131" spans="1:15" x14ac:dyDescent="0.25">
      <c r="A131" s="57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6"/>
    </row>
    <row r="132" spans="1:15" x14ac:dyDescent="0.25">
      <c r="A132" s="57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6"/>
    </row>
    <row r="133" spans="1:15" x14ac:dyDescent="0.25">
      <c r="A133" s="57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6"/>
    </row>
    <row r="134" spans="1:15" x14ac:dyDescent="0.25">
      <c r="A134" s="57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6"/>
    </row>
    <row r="135" spans="1:15" x14ac:dyDescent="0.25">
      <c r="A135" s="57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6"/>
    </row>
    <row r="136" spans="1:15" x14ac:dyDescent="0.25">
      <c r="A136" s="57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6"/>
    </row>
    <row r="137" spans="1:15" x14ac:dyDescent="0.25">
      <c r="A137" s="57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6"/>
    </row>
    <row r="138" spans="1:15" x14ac:dyDescent="0.25">
      <c r="A138" s="57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6"/>
    </row>
    <row r="139" spans="1:15" ht="16.5" thickBot="1" x14ac:dyDescent="0.3">
      <c r="A139" s="57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6"/>
    </row>
    <row r="140" spans="1:15" ht="16.5" thickBot="1" x14ac:dyDescent="0.3">
      <c r="A140" s="74" t="s">
        <v>58</v>
      </c>
      <c r="B140" s="75"/>
      <c r="C140" s="75"/>
      <c r="D140" s="75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7"/>
    </row>
    <row r="141" spans="1:15" x14ac:dyDescent="0.25">
      <c r="A141" s="51" t="s">
        <v>134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3"/>
    </row>
    <row r="142" spans="1:15" x14ac:dyDescent="0.25">
      <c r="A142" s="54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6"/>
    </row>
    <row r="143" spans="1:15" x14ac:dyDescent="0.25">
      <c r="A143" s="54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6"/>
    </row>
    <row r="144" spans="1:15" x14ac:dyDescent="0.25">
      <c r="A144" s="54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6"/>
    </row>
    <row r="145" spans="1:21" x14ac:dyDescent="0.25">
      <c r="A145" s="54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6"/>
    </row>
    <row r="146" spans="1:21" x14ac:dyDescent="0.25">
      <c r="A146" s="57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6"/>
    </row>
    <row r="147" spans="1:21" x14ac:dyDescent="0.25">
      <c r="A147" s="57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6"/>
    </row>
    <row r="148" spans="1:21" x14ac:dyDescent="0.25">
      <c r="A148" s="57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6"/>
    </row>
    <row r="149" spans="1:21" x14ac:dyDescent="0.25">
      <c r="A149" s="57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6"/>
    </row>
    <row r="150" spans="1:21" x14ac:dyDescent="0.25">
      <c r="A150" s="58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60"/>
    </row>
    <row r="151" spans="1:21" x14ac:dyDescent="0.25">
      <c r="A151" s="6"/>
      <c r="O151" s="8"/>
    </row>
    <row r="152" spans="1:21" x14ac:dyDescent="0.25">
      <c r="A152" s="87" t="s">
        <v>97</v>
      </c>
      <c r="B152" s="88"/>
      <c r="C152" s="88"/>
      <c r="D152" s="88"/>
      <c r="E152" s="88"/>
      <c r="F152" s="89"/>
      <c r="G152" s="89"/>
      <c r="H152" s="89"/>
      <c r="I152" s="89"/>
      <c r="J152" s="89"/>
      <c r="K152" s="90"/>
      <c r="L152" s="81" t="s">
        <v>42</v>
      </c>
      <c r="M152" s="82"/>
      <c r="N152" s="81" t="s">
        <v>43</v>
      </c>
      <c r="O152" s="83"/>
      <c r="P152" s="2"/>
      <c r="Q152" s="2"/>
      <c r="R152" s="2"/>
      <c r="S152" s="2"/>
      <c r="T152" s="2"/>
      <c r="U152" s="2"/>
    </row>
    <row r="153" spans="1:21" x14ac:dyDescent="0.25">
      <c r="A153" s="46" t="s">
        <v>109</v>
      </c>
      <c r="B153" s="91"/>
      <c r="C153" s="91"/>
      <c r="D153" s="91"/>
      <c r="E153" s="91"/>
      <c r="F153" s="91"/>
      <c r="G153" s="91"/>
      <c r="H153" s="91"/>
      <c r="I153" s="91"/>
      <c r="J153" s="91"/>
      <c r="K153" s="92"/>
      <c r="L153" s="78">
        <v>0.6</v>
      </c>
      <c r="M153" s="79"/>
      <c r="N153" s="50">
        <v>2000</v>
      </c>
      <c r="O153" s="80"/>
      <c r="P153" s="2"/>
      <c r="Q153" s="2"/>
      <c r="R153" s="2"/>
      <c r="S153" s="2"/>
      <c r="T153" s="2"/>
      <c r="U153" s="2"/>
    </row>
    <row r="154" spans="1:21" x14ac:dyDescent="0.25">
      <c r="A154" s="46" t="s">
        <v>110</v>
      </c>
      <c r="B154" s="91"/>
      <c r="C154" s="91"/>
      <c r="D154" s="91"/>
      <c r="E154" s="91"/>
      <c r="F154" s="91"/>
      <c r="G154" s="91"/>
      <c r="H154" s="91"/>
      <c r="I154" s="91"/>
      <c r="J154" s="91"/>
      <c r="K154" s="92"/>
      <c r="L154" s="78">
        <v>0.2</v>
      </c>
      <c r="M154" s="79"/>
      <c r="N154" s="50">
        <v>1500</v>
      </c>
      <c r="O154" s="80"/>
      <c r="P154" s="2"/>
      <c r="Q154" s="2"/>
      <c r="R154" s="2"/>
      <c r="S154" s="2"/>
      <c r="T154" s="2"/>
      <c r="U154" s="2"/>
    </row>
    <row r="155" spans="1:21" x14ac:dyDescent="0.25">
      <c r="A155" s="46" t="s">
        <v>111</v>
      </c>
      <c r="B155" s="91"/>
      <c r="C155" s="91"/>
      <c r="D155" s="91"/>
      <c r="E155" s="91"/>
      <c r="F155" s="91"/>
      <c r="G155" s="91"/>
      <c r="H155" s="91"/>
      <c r="I155" s="91"/>
      <c r="J155" s="91"/>
      <c r="K155" s="92"/>
      <c r="L155" s="78">
        <v>0.2</v>
      </c>
      <c r="M155" s="79"/>
      <c r="N155" s="50">
        <v>2500</v>
      </c>
      <c r="O155" s="80"/>
      <c r="P155" s="2"/>
      <c r="Q155" s="2"/>
      <c r="R155" s="2"/>
      <c r="S155" s="2"/>
      <c r="T155" s="2"/>
      <c r="U155" s="2"/>
    </row>
    <row r="156" spans="1:21" x14ac:dyDescent="0.25">
      <c r="A156" s="84"/>
      <c r="B156" s="85"/>
      <c r="C156" s="85"/>
      <c r="D156" s="85"/>
      <c r="E156" s="85"/>
      <c r="F156" s="86"/>
      <c r="G156" s="85"/>
      <c r="H156" s="86"/>
      <c r="I156" s="85"/>
      <c r="O156" s="8"/>
    </row>
    <row r="157" spans="1:21" x14ac:dyDescent="0.25">
      <c r="A157" s="54" t="s">
        <v>135</v>
      </c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6"/>
    </row>
    <row r="158" spans="1:21" x14ac:dyDescent="0.25">
      <c r="A158" s="54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6"/>
    </row>
    <row r="159" spans="1:21" x14ac:dyDescent="0.25">
      <c r="A159" s="54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6"/>
    </row>
    <row r="160" spans="1:21" x14ac:dyDescent="0.25">
      <c r="A160" s="54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6"/>
    </row>
    <row r="161" spans="1:15" x14ac:dyDescent="0.25">
      <c r="A161" s="57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6"/>
    </row>
    <row r="162" spans="1:15" x14ac:dyDescent="0.25">
      <c r="A162" s="57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6"/>
    </row>
    <row r="163" spans="1:15" x14ac:dyDescent="0.25">
      <c r="A163" s="6"/>
      <c r="O163" s="8"/>
    </row>
    <row r="164" spans="1:15" x14ac:dyDescent="0.25">
      <c r="A164" s="61" t="s">
        <v>44</v>
      </c>
      <c r="B164" s="71"/>
      <c r="C164" s="71"/>
      <c r="D164" s="15" t="s">
        <v>45</v>
      </c>
      <c r="E164" s="15" t="s">
        <v>46</v>
      </c>
      <c r="F164" s="15" t="s">
        <v>47</v>
      </c>
      <c r="G164" s="15" t="s">
        <v>48</v>
      </c>
      <c r="H164" s="15" t="s">
        <v>49</v>
      </c>
      <c r="I164" s="15" t="s">
        <v>50</v>
      </c>
      <c r="J164" s="15" t="s">
        <v>51</v>
      </c>
      <c r="K164" s="15" t="s">
        <v>52</v>
      </c>
      <c r="L164" s="15" t="s">
        <v>53</v>
      </c>
      <c r="M164" s="15" t="s">
        <v>54</v>
      </c>
      <c r="N164" s="15" t="s">
        <v>55</v>
      </c>
      <c r="O164" s="16" t="s">
        <v>56</v>
      </c>
    </row>
    <row r="165" spans="1:15" x14ac:dyDescent="0.25">
      <c r="A165" s="44" t="s">
        <v>98</v>
      </c>
      <c r="B165" s="45"/>
      <c r="C165" s="45"/>
      <c r="D165" s="41">
        <v>300</v>
      </c>
      <c r="E165" s="41">
        <v>300</v>
      </c>
      <c r="F165" s="41">
        <v>320</v>
      </c>
      <c r="G165" s="41">
        <v>340</v>
      </c>
      <c r="H165" s="41">
        <v>340</v>
      </c>
      <c r="I165" s="41">
        <v>350</v>
      </c>
      <c r="J165" s="41">
        <v>350</v>
      </c>
      <c r="K165" s="41">
        <v>350</v>
      </c>
      <c r="L165" s="41">
        <v>350</v>
      </c>
      <c r="M165" s="41">
        <v>360</v>
      </c>
      <c r="N165" s="41">
        <v>360</v>
      </c>
      <c r="O165" s="43">
        <v>370</v>
      </c>
    </row>
    <row r="166" spans="1:15" x14ac:dyDescent="0.25">
      <c r="A166" s="44" t="s">
        <v>99</v>
      </c>
      <c r="B166" s="45"/>
      <c r="C166" s="45"/>
      <c r="D166" s="42">
        <v>0.03</v>
      </c>
      <c r="E166" s="42">
        <v>0.03</v>
      </c>
      <c r="F166" s="42">
        <v>0.03</v>
      </c>
      <c r="G166" s="42">
        <v>0.03</v>
      </c>
      <c r="H166" s="42">
        <v>0.03</v>
      </c>
      <c r="I166" s="42">
        <v>0.03</v>
      </c>
      <c r="J166" s="42">
        <v>0.03</v>
      </c>
      <c r="K166" s="42">
        <v>0.04</v>
      </c>
      <c r="L166" s="42">
        <v>0.04</v>
      </c>
      <c r="M166" s="42">
        <v>0.05</v>
      </c>
      <c r="N166" s="42">
        <v>0.05</v>
      </c>
      <c r="O166" s="36">
        <v>7.0000000000000007E-2</v>
      </c>
    </row>
    <row r="167" spans="1:15" x14ac:dyDescent="0.25">
      <c r="A167" s="69" t="s">
        <v>100</v>
      </c>
      <c r="B167" s="70"/>
      <c r="C167" s="70"/>
      <c r="D167" s="17">
        <v>17</v>
      </c>
      <c r="E167" s="17">
        <v>17</v>
      </c>
      <c r="F167" s="17">
        <v>19</v>
      </c>
      <c r="G167" s="17">
        <v>20</v>
      </c>
      <c r="H167" s="17">
        <v>24</v>
      </c>
      <c r="I167" s="17">
        <v>26</v>
      </c>
      <c r="J167" s="17">
        <v>33</v>
      </c>
      <c r="K167" s="17">
        <v>40</v>
      </c>
      <c r="L167" s="17">
        <v>45</v>
      </c>
      <c r="M167" s="17">
        <v>50</v>
      </c>
      <c r="N167" s="17">
        <v>55</v>
      </c>
      <c r="O167" s="18">
        <v>60</v>
      </c>
    </row>
    <row r="168" spans="1:15" ht="15.75" customHeight="1" x14ac:dyDescent="0.25">
      <c r="A168" s="69" t="str">
        <f>CONCATENATE("Продажи"," ",A153,", ед")</f>
        <v>Продажи Вызов мастера (диагностика), ед</v>
      </c>
      <c r="B168" s="70"/>
      <c r="C168" s="70"/>
      <c r="D168" s="17">
        <f t="shared" ref="D168:O168" si="0">D167-SUM(D169:D170)</f>
        <v>12</v>
      </c>
      <c r="E168" s="17">
        <f t="shared" si="0"/>
        <v>11</v>
      </c>
      <c r="F168" s="17">
        <f t="shared" si="0"/>
        <v>13</v>
      </c>
      <c r="G168" s="17">
        <f t="shared" si="0"/>
        <v>12</v>
      </c>
      <c r="H168" s="17">
        <f t="shared" si="0"/>
        <v>10</v>
      </c>
      <c r="I168" s="17">
        <f t="shared" si="0"/>
        <v>16</v>
      </c>
      <c r="J168" s="17">
        <f t="shared" si="0"/>
        <v>21</v>
      </c>
      <c r="K168" s="17">
        <f t="shared" si="0"/>
        <v>22</v>
      </c>
      <c r="L168" s="17">
        <f t="shared" si="0"/>
        <v>22</v>
      </c>
      <c r="M168" s="17">
        <f t="shared" si="0"/>
        <v>26</v>
      </c>
      <c r="N168" s="17">
        <f t="shared" si="0"/>
        <v>33</v>
      </c>
      <c r="O168" s="18">
        <f t="shared" si="0"/>
        <v>42</v>
      </c>
    </row>
    <row r="169" spans="1:15" ht="15.75" customHeight="1" x14ac:dyDescent="0.25">
      <c r="A169" s="69" t="str">
        <f>CONCATENATE("Продажи"," ",A154,", ед")</f>
        <v>Продажи Установка/сборка мебели (час), ед</v>
      </c>
      <c r="B169" s="70"/>
      <c r="C169" s="70"/>
      <c r="D169" s="17">
        <v>2</v>
      </c>
      <c r="E169" s="17">
        <f t="shared" ref="E169:M169" si="1">ROUNDDOWN(E$167*$L154,0)</f>
        <v>3</v>
      </c>
      <c r="F169" s="17">
        <f t="shared" si="1"/>
        <v>3</v>
      </c>
      <c r="G169" s="17">
        <f t="shared" si="1"/>
        <v>4</v>
      </c>
      <c r="H169" s="17">
        <f t="shared" si="1"/>
        <v>4</v>
      </c>
      <c r="I169" s="17">
        <f t="shared" si="1"/>
        <v>5</v>
      </c>
      <c r="J169" s="17">
        <f t="shared" si="1"/>
        <v>6</v>
      </c>
      <c r="K169" s="17">
        <f t="shared" si="1"/>
        <v>8</v>
      </c>
      <c r="L169" s="17">
        <f t="shared" si="1"/>
        <v>9</v>
      </c>
      <c r="M169" s="17">
        <f t="shared" si="1"/>
        <v>10</v>
      </c>
      <c r="N169" s="17">
        <v>7</v>
      </c>
      <c r="O169" s="18">
        <v>3</v>
      </c>
    </row>
    <row r="170" spans="1:15" ht="15.75" customHeight="1" x14ac:dyDescent="0.25">
      <c r="A170" s="69" t="str">
        <f>CONCATENATE("Продажи"," ",A155,", ед")</f>
        <v>Продажи Мелкие отделочные работы (час), ед</v>
      </c>
      <c r="B170" s="70"/>
      <c r="C170" s="70"/>
      <c r="D170" s="17">
        <f t="shared" ref="D170:J170" si="2">ROUNDDOWN(D$167*$L155,0)</f>
        <v>3</v>
      </c>
      <c r="E170" s="17">
        <f t="shared" si="2"/>
        <v>3</v>
      </c>
      <c r="F170" s="17">
        <f t="shared" si="2"/>
        <v>3</v>
      </c>
      <c r="G170" s="17">
        <f t="shared" si="2"/>
        <v>4</v>
      </c>
      <c r="H170" s="17">
        <v>10</v>
      </c>
      <c r="I170" s="17">
        <f t="shared" si="2"/>
        <v>5</v>
      </c>
      <c r="J170" s="17">
        <f t="shared" si="2"/>
        <v>6</v>
      </c>
      <c r="K170" s="17">
        <v>10</v>
      </c>
      <c r="L170" s="17">
        <v>14</v>
      </c>
      <c r="M170" s="17">
        <v>14</v>
      </c>
      <c r="N170" s="17">
        <v>15</v>
      </c>
      <c r="O170" s="18">
        <v>15</v>
      </c>
    </row>
    <row r="171" spans="1:15" ht="16.5" thickBot="1" x14ac:dyDescent="0.3">
      <c r="A171" s="72" t="s">
        <v>57</v>
      </c>
      <c r="B171" s="73"/>
      <c r="C171" s="73"/>
      <c r="D171" s="19">
        <f t="shared" ref="D171:O171" si="3">SUMPRODUCT(D168:D170,$N$153:$N$155)/1000</f>
        <v>34.5</v>
      </c>
      <c r="E171" s="19">
        <f t="shared" si="3"/>
        <v>34</v>
      </c>
      <c r="F171" s="19">
        <f t="shared" si="3"/>
        <v>38</v>
      </c>
      <c r="G171" s="19">
        <f t="shared" si="3"/>
        <v>40</v>
      </c>
      <c r="H171" s="19">
        <f t="shared" si="3"/>
        <v>51</v>
      </c>
      <c r="I171" s="19">
        <f t="shared" si="3"/>
        <v>52</v>
      </c>
      <c r="J171" s="19">
        <f t="shared" si="3"/>
        <v>66</v>
      </c>
      <c r="K171" s="19">
        <f t="shared" si="3"/>
        <v>81</v>
      </c>
      <c r="L171" s="19">
        <f t="shared" si="3"/>
        <v>92.5</v>
      </c>
      <c r="M171" s="19">
        <f t="shared" si="3"/>
        <v>102</v>
      </c>
      <c r="N171" s="19">
        <f t="shared" si="3"/>
        <v>114</v>
      </c>
      <c r="O171" s="20">
        <f t="shared" si="3"/>
        <v>126</v>
      </c>
    </row>
    <row r="172" spans="1:15" ht="16.5" thickBot="1" x14ac:dyDescent="0.3">
      <c r="A172" s="74" t="s">
        <v>66</v>
      </c>
      <c r="B172" s="75"/>
      <c r="C172" s="75"/>
      <c r="D172" s="75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7"/>
    </row>
    <row r="173" spans="1:15" x14ac:dyDescent="0.25">
      <c r="A173" s="51" t="s">
        <v>120</v>
      </c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3"/>
    </row>
    <row r="174" spans="1:15" x14ac:dyDescent="0.25">
      <c r="A174" s="54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6"/>
    </row>
    <row r="175" spans="1:15" x14ac:dyDescent="0.25">
      <c r="A175" s="54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6"/>
    </row>
    <row r="176" spans="1:15" x14ac:dyDescent="0.25">
      <c r="A176" s="54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6"/>
    </row>
    <row r="177" spans="1:15" x14ac:dyDescent="0.25">
      <c r="A177" s="54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6"/>
    </row>
    <row r="178" spans="1:15" x14ac:dyDescent="0.25">
      <c r="A178" s="57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6"/>
    </row>
    <row r="179" spans="1:15" x14ac:dyDescent="0.25">
      <c r="A179" s="57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6"/>
    </row>
    <row r="180" spans="1:15" x14ac:dyDescent="0.25">
      <c r="A180" s="57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6"/>
    </row>
    <row r="181" spans="1:15" x14ac:dyDescent="0.25">
      <c r="A181" s="57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6"/>
    </row>
    <row r="182" spans="1:15" x14ac:dyDescent="0.25">
      <c r="A182" s="58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60"/>
    </row>
    <row r="183" spans="1:15" x14ac:dyDescent="0.25">
      <c r="A183" s="61" t="s">
        <v>65</v>
      </c>
      <c r="B183" s="62"/>
      <c r="C183" s="62"/>
      <c r="D183" s="62"/>
      <c r="E183" s="62"/>
      <c r="F183" s="63" t="s">
        <v>59</v>
      </c>
      <c r="G183" s="62"/>
      <c r="H183" s="63" t="s">
        <v>61</v>
      </c>
      <c r="I183" s="62"/>
      <c r="J183" s="63" t="s">
        <v>62</v>
      </c>
      <c r="K183" s="62"/>
      <c r="L183" s="63" t="s">
        <v>63</v>
      </c>
      <c r="M183" s="63"/>
      <c r="N183" s="64"/>
      <c r="O183" s="65"/>
    </row>
    <row r="184" spans="1:15" ht="41.25" customHeight="1" x14ac:dyDescent="0.25">
      <c r="A184" s="44" t="s">
        <v>113</v>
      </c>
      <c r="B184" s="45"/>
      <c r="C184" s="45"/>
      <c r="D184" s="45"/>
      <c r="E184" s="45"/>
      <c r="F184" s="49" t="s">
        <v>129</v>
      </c>
      <c r="G184" s="49"/>
      <c r="H184" s="50">
        <v>1</v>
      </c>
      <c r="I184" s="50"/>
      <c r="J184" s="50">
        <v>110</v>
      </c>
      <c r="K184" s="50"/>
      <c r="L184" s="66" t="s">
        <v>118</v>
      </c>
      <c r="M184" s="67"/>
      <c r="N184" s="67"/>
      <c r="O184" s="68"/>
    </row>
    <row r="185" spans="1:15" ht="47.25" customHeight="1" x14ac:dyDescent="0.25">
      <c r="A185" s="44" t="s">
        <v>114</v>
      </c>
      <c r="B185" s="45"/>
      <c r="C185" s="45"/>
      <c r="D185" s="45"/>
      <c r="E185" s="45"/>
      <c r="F185" s="49" t="s">
        <v>119</v>
      </c>
      <c r="G185" s="49"/>
      <c r="H185" s="50">
        <v>1</v>
      </c>
      <c r="I185" s="50"/>
      <c r="J185" s="50">
        <v>15</v>
      </c>
      <c r="K185" s="50"/>
      <c r="L185" s="66" t="s">
        <v>118</v>
      </c>
      <c r="M185" s="67"/>
      <c r="N185" s="67"/>
      <c r="O185" s="68"/>
    </row>
    <row r="186" spans="1:15" ht="80.25" customHeight="1" x14ac:dyDescent="0.25">
      <c r="A186" s="44" t="s">
        <v>117</v>
      </c>
      <c r="B186" s="45"/>
      <c r="C186" s="45"/>
      <c r="D186" s="45"/>
      <c r="E186" s="45"/>
      <c r="F186" s="49" t="s">
        <v>130</v>
      </c>
      <c r="G186" s="49"/>
      <c r="H186" s="50">
        <v>1</v>
      </c>
      <c r="I186" s="50"/>
      <c r="J186" s="50">
        <v>45</v>
      </c>
      <c r="K186" s="50"/>
      <c r="L186" s="66" t="s">
        <v>118</v>
      </c>
      <c r="M186" s="67"/>
      <c r="N186" s="67"/>
      <c r="O186" s="68"/>
    </row>
    <row r="187" spans="1:15" x14ac:dyDescent="0.25">
      <c r="A187" s="44" t="s">
        <v>115</v>
      </c>
      <c r="B187" s="45"/>
      <c r="C187" s="45"/>
      <c r="D187" s="45"/>
      <c r="E187" s="45"/>
      <c r="F187" s="50" t="s">
        <v>64</v>
      </c>
      <c r="G187" s="50"/>
      <c r="H187" s="50" t="s">
        <v>64</v>
      </c>
      <c r="I187" s="50"/>
      <c r="J187" s="50">
        <v>20</v>
      </c>
      <c r="K187" s="50"/>
      <c r="L187" s="145"/>
      <c r="M187" s="78"/>
      <c r="N187" s="50"/>
      <c r="O187" s="146"/>
    </row>
    <row r="188" spans="1:15" ht="15.75" customHeight="1" x14ac:dyDescent="0.25">
      <c r="A188" s="46" t="s">
        <v>116</v>
      </c>
      <c r="B188" s="47"/>
      <c r="C188" s="47"/>
      <c r="D188" s="47"/>
      <c r="E188" s="48"/>
      <c r="F188" s="50" t="s">
        <v>64</v>
      </c>
      <c r="G188" s="50"/>
      <c r="H188" s="50" t="s">
        <v>64</v>
      </c>
      <c r="I188" s="50"/>
      <c r="J188" s="50">
        <v>15</v>
      </c>
      <c r="K188" s="50"/>
      <c r="L188" s="145"/>
      <c r="M188" s="78"/>
      <c r="N188" s="50"/>
      <c r="O188" s="146"/>
    </row>
    <row r="189" spans="1:15" x14ac:dyDescent="0.25">
      <c r="A189" s="149" t="s">
        <v>60</v>
      </c>
      <c r="B189" s="150"/>
      <c r="C189" s="150"/>
      <c r="D189" s="150"/>
      <c r="E189" s="151"/>
      <c r="F189" s="63" t="s">
        <v>64</v>
      </c>
      <c r="G189" s="62"/>
      <c r="H189" s="63" t="s">
        <v>64</v>
      </c>
      <c r="I189" s="62"/>
      <c r="J189" s="63">
        <f>SUM(J184:K188)</f>
        <v>205</v>
      </c>
      <c r="K189" s="62"/>
      <c r="L189" s="147"/>
      <c r="M189" s="147"/>
      <c r="N189" s="62"/>
      <c r="O189" s="148"/>
    </row>
    <row r="190" spans="1:15" x14ac:dyDescent="0.25">
      <c r="A190" s="142" t="s">
        <v>136</v>
      </c>
      <c r="B190" s="143"/>
      <c r="C190" s="143"/>
      <c r="D190" s="143"/>
      <c r="E190" s="143"/>
      <c r="F190" s="143"/>
      <c r="G190" s="143"/>
      <c r="H190" s="143"/>
      <c r="I190" s="143"/>
      <c r="J190" s="143"/>
      <c r="K190" s="143"/>
      <c r="L190" s="143"/>
      <c r="M190" s="143"/>
      <c r="N190" s="143"/>
      <c r="O190" s="144"/>
    </row>
    <row r="191" spans="1:15" x14ac:dyDescent="0.25">
      <c r="A191" s="54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6"/>
    </row>
    <row r="192" spans="1:15" x14ac:dyDescent="0.25">
      <c r="A192" s="54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6"/>
    </row>
    <row r="193" spans="1:15" x14ac:dyDescent="0.25">
      <c r="A193" s="54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6"/>
    </row>
    <row r="194" spans="1:15" x14ac:dyDescent="0.25">
      <c r="A194" s="54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6"/>
    </row>
    <row r="195" spans="1:15" x14ac:dyDescent="0.25">
      <c r="A195" s="57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6"/>
    </row>
    <row r="196" spans="1:15" x14ac:dyDescent="0.25">
      <c r="A196" s="57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6"/>
    </row>
    <row r="197" spans="1:15" x14ac:dyDescent="0.25">
      <c r="A197" s="61" t="s">
        <v>67</v>
      </c>
      <c r="B197" s="71"/>
      <c r="C197" s="71"/>
      <c r="D197" s="71"/>
      <c r="E197" s="71"/>
      <c r="F197" s="63" t="s">
        <v>68</v>
      </c>
      <c r="G197" s="71"/>
      <c r="H197" s="63" t="s">
        <v>69</v>
      </c>
      <c r="I197" s="71"/>
      <c r="J197" s="63" t="s">
        <v>70</v>
      </c>
      <c r="K197" s="71"/>
      <c r="L197" s="71"/>
      <c r="M197" s="71"/>
      <c r="N197" s="71"/>
      <c r="O197" s="152"/>
    </row>
    <row r="198" spans="1:15" ht="45.75" customHeight="1" x14ac:dyDescent="0.25">
      <c r="A198" s="44" t="s">
        <v>121</v>
      </c>
      <c r="B198" s="45"/>
      <c r="C198" s="45"/>
      <c r="D198" s="45"/>
      <c r="E198" s="45"/>
      <c r="F198" s="50" t="s">
        <v>71</v>
      </c>
      <c r="G198" s="141"/>
      <c r="H198" s="50" t="s">
        <v>72</v>
      </c>
      <c r="I198" s="141"/>
      <c r="J198" s="50" t="s">
        <v>128</v>
      </c>
      <c r="K198" s="141"/>
      <c r="L198" s="141"/>
      <c r="M198" s="141"/>
      <c r="N198" s="141"/>
      <c r="O198" s="80"/>
    </row>
    <row r="199" spans="1:15" ht="25.5" customHeight="1" x14ac:dyDescent="0.25">
      <c r="A199" s="44" t="s">
        <v>122</v>
      </c>
      <c r="B199" s="45"/>
      <c r="C199" s="45"/>
      <c r="D199" s="45"/>
      <c r="E199" s="45"/>
      <c r="F199" s="50" t="s">
        <v>72</v>
      </c>
      <c r="G199" s="141"/>
      <c r="H199" s="50" t="s">
        <v>74</v>
      </c>
      <c r="I199" s="141"/>
      <c r="J199" s="50" t="s">
        <v>126</v>
      </c>
      <c r="K199" s="141"/>
      <c r="L199" s="141"/>
      <c r="M199" s="141"/>
      <c r="N199" s="141"/>
      <c r="O199" s="80"/>
    </row>
    <row r="200" spans="1:15" ht="27.75" customHeight="1" x14ac:dyDescent="0.25">
      <c r="A200" s="44" t="s">
        <v>125</v>
      </c>
      <c r="B200" s="45"/>
      <c r="C200" s="45"/>
      <c r="D200" s="45"/>
      <c r="E200" s="45"/>
      <c r="F200" s="50" t="s">
        <v>74</v>
      </c>
      <c r="G200" s="141"/>
      <c r="H200" s="50" t="s">
        <v>73</v>
      </c>
      <c r="I200" s="141"/>
      <c r="J200" s="50" t="s">
        <v>127</v>
      </c>
      <c r="K200" s="141"/>
      <c r="L200" s="141"/>
      <c r="M200" s="141"/>
      <c r="N200" s="141"/>
      <c r="O200" s="80"/>
    </row>
    <row r="201" spans="1:15" x14ac:dyDescent="0.25">
      <c r="A201" s="44" t="s">
        <v>123</v>
      </c>
      <c r="B201" s="45"/>
      <c r="C201" s="45"/>
      <c r="D201" s="45"/>
      <c r="E201" s="45"/>
      <c r="F201" s="50" t="s">
        <v>72</v>
      </c>
      <c r="G201" s="141"/>
      <c r="H201" s="50" t="s">
        <v>73</v>
      </c>
      <c r="I201" s="141"/>
      <c r="J201" s="50" t="s">
        <v>131</v>
      </c>
      <c r="K201" s="141"/>
      <c r="L201" s="141"/>
      <c r="M201" s="141"/>
      <c r="N201" s="141"/>
      <c r="O201" s="80"/>
    </row>
    <row r="202" spans="1:15" x14ac:dyDescent="0.25">
      <c r="A202" s="44" t="s">
        <v>124</v>
      </c>
      <c r="B202" s="45"/>
      <c r="C202" s="45"/>
      <c r="D202" s="45"/>
      <c r="E202" s="45"/>
      <c r="F202" s="50" t="s">
        <v>73</v>
      </c>
      <c r="G202" s="141"/>
      <c r="H202" s="50" t="s">
        <v>75</v>
      </c>
      <c r="I202" s="141"/>
      <c r="J202" s="50" t="s">
        <v>132</v>
      </c>
      <c r="K202" s="141"/>
      <c r="L202" s="141"/>
      <c r="M202" s="141"/>
      <c r="N202" s="141"/>
      <c r="O202" s="80"/>
    </row>
    <row r="203" spans="1:15" ht="16.5" thickBot="1" x14ac:dyDescent="0.3">
      <c r="A203" s="153" t="s">
        <v>76</v>
      </c>
      <c r="B203" s="154"/>
      <c r="C203" s="154"/>
      <c r="D203" s="154"/>
      <c r="E203" s="154"/>
      <c r="F203" s="155" t="s">
        <v>77</v>
      </c>
      <c r="G203" s="156"/>
      <c r="H203" s="155" t="s">
        <v>64</v>
      </c>
      <c r="I203" s="156"/>
      <c r="J203" s="155" t="s">
        <v>133</v>
      </c>
      <c r="K203" s="156"/>
      <c r="L203" s="156"/>
      <c r="M203" s="156"/>
      <c r="N203" s="156"/>
      <c r="O203" s="157"/>
    </row>
    <row r="204" spans="1:15" ht="15" customHeight="1" thickBot="1" x14ac:dyDescent="0.3">
      <c r="A204" s="74" t="s">
        <v>78</v>
      </c>
      <c r="B204" s="75"/>
      <c r="C204" s="75"/>
      <c r="D204" s="75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7"/>
    </row>
    <row r="205" spans="1:15" x14ac:dyDescent="0.25">
      <c r="A205" s="158" t="s">
        <v>80</v>
      </c>
      <c r="B205" s="159"/>
      <c r="C205" s="159"/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60"/>
    </row>
    <row r="206" spans="1:15" ht="15.75" customHeight="1" x14ac:dyDescent="0.25">
      <c r="A206" s="165" t="s">
        <v>97</v>
      </c>
      <c r="B206" s="89"/>
      <c r="C206" s="89"/>
      <c r="D206" s="89"/>
      <c r="E206" s="90"/>
      <c r="F206" s="166" t="s">
        <v>112</v>
      </c>
      <c r="G206" s="167"/>
      <c r="H206" s="168"/>
      <c r="I206" s="169"/>
      <c r="J206" s="166" t="s">
        <v>137</v>
      </c>
      <c r="K206" s="167"/>
      <c r="L206" s="168"/>
      <c r="M206" s="169"/>
      <c r="N206" s="63" t="s">
        <v>79</v>
      </c>
      <c r="O206" s="172"/>
    </row>
    <row r="207" spans="1:15" ht="15.75" customHeight="1" x14ac:dyDescent="0.25">
      <c r="A207" s="46" t="str">
        <f>A153</f>
        <v>Вызов мастера (диагностика)</v>
      </c>
      <c r="B207" s="91"/>
      <c r="C207" s="91"/>
      <c r="D207" s="91"/>
      <c r="E207" s="92"/>
      <c r="F207" s="170">
        <v>500</v>
      </c>
      <c r="G207" s="171"/>
      <c r="H207" s="168"/>
      <c r="I207" s="169"/>
      <c r="J207" s="170">
        <v>50</v>
      </c>
      <c r="K207" s="171"/>
      <c r="L207" s="168"/>
      <c r="M207" s="169"/>
      <c r="N207" s="161">
        <f>F207+J207</f>
        <v>550</v>
      </c>
      <c r="O207" s="162"/>
    </row>
    <row r="208" spans="1:15" ht="15.75" customHeight="1" x14ac:dyDescent="0.25">
      <c r="A208" s="46" t="str">
        <f>A154</f>
        <v>Установка/сборка мебели (час)</v>
      </c>
      <c r="B208" s="91"/>
      <c r="C208" s="91"/>
      <c r="D208" s="91"/>
      <c r="E208" s="92"/>
      <c r="F208" s="170">
        <v>500</v>
      </c>
      <c r="G208" s="171"/>
      <c r="H208" s="168"/>
      <c r="I208" s="169"/>
      <c r="J208" s="170">
        <v>50</v>
      </c>
      <c r="K208" s="171"/>
      <c r="L208" s="168"/>
      <c r="M208" s="169"/>
      <c r="N208" s="163">
        <f t="shared" ref="N208:N209" si="4">F208+J208</f>
        <v>550</v>
      </c>
      <c r="O208" s="164"/>
    </row>
    <row r="209" spans="1:15" ht="15.75" customHeight="1" thickBot="1" x14ac:dyDescent="0.3">
      <c r="A209" s="46" t="str">
        <f>A155</f>
        <v>Мелкие отделочные работы (час)</v>
      </c>
      <c r="B209" s="91"/>
      <c r="C209" s="91"/>
      <c r="D209" s="91"/>
      <c r="E209" s="92"/>
      <c r="F209" s="170">
        <v>500</v>
      </c>
      <c r="G209" s="171"/>
      <c r="H209" s="168"/>
      <c r="I209" s="169"/>
      <c r="J209" s="170">
        <v>100</v>
      </c>
      <c r="K209" s="171"/>
      <c r="L209" s="168"/>
      <c r="M209" s="169"/>
      <c r="N209" s="175">
        <f t="shared" si="4"/>
        <v>600</v>
      </c>
      <c r="O209" s="176"/>
    </row>
    <row r="210" spans="1:15" x14ac:dyDescent="0.25">
      <c r="A210" s="158" t="s">
        <v>95</v>
      </c>
      <c r="B210" s="159"/>
      <c r="C210" s="159"/>
      <c r="D210" s="159"/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60"/>
    </row>
    <row r="211" spans="1:15" x14ac:dyDescent="0.25">
      <c r="A211" s="61" t="s">
        <v>44</v>
      </c>
      <c r="B211" s="71"/>
      <c r="C211" s="71"/>
      <c r="D211" s="15" t="s">
        <v>45</v>
      </c>
      <c r="E211" s="15" t="s">
        <v>46</v>
      </c>
      <c r="F211" s="15" t="s">
        <v>47</v>
      </c>
      <c r="G211" s="15" t="s">
        <v>48</v>
      </c>
      <c r="H211" s="15" t="s">
        <v>49</v>
      </c>
      <c r="I211" s="15" t="s">
        <v>50</v>
      </c>
      <c r="J211" s="15" t="s">
        <v>51</v>
      </c>
      <c r="K211" s="15" t="s">
        <v>52</v>
      </c>
      <c r="L211" s="15" t="s">
        <v>53</v>
      </c>
      <c r="M211" s="15" t="s">
        <v>54</v>
      </c>
      <c r="N211" s="15" t="s">
        <v>55</v>
      </c>
      <c r="O211" s="16" t="s">
        <v>56</v>
      </c>
    </row>
    <row r="212" spans="1:15" x14ac:dyDescent="0.25">
      <c r="A212" s="69" t="str">
        <f>CONCATENATE("Себестоимость"," ",A153)</f>
        <v>Себестоимость Вызов мастера (диагностика)</v>
      </c>
      <c r="B212" s="70"/>
      <c r="C212" s="70"/>
      <c r="D212" s="21">
        <f t="shared" ref="D212:O212" si="5">D168*$N207/1000</f>
        <v>6.6</v>
      </c>
      <c r="E212" s="21">
        <f t="shared" si="5"/>
        <v>6.05</v>
      </c>
      <c r="F212" s="21">
        <f t="shared" si="5"/>
        <v>7.15</v>
      </c>
      <c r="G212" s="21">
        <f t="shared" si="5"/>
        <v>6.6</v>
      </c>
      <c r="H212" s="21">
        <f t="shared" si="5"/>
        <v>5.5</v>
      </c>
      <c r="I212" s="21">
        <f t="shared" si="5"/>
        <v>8.8000000000000007</v>
      </c>
      <c r="J212" s="21">
        <f t="shared" si="5"/>
        <v>11.55</v>
      </c>
      <c r="K212" s="21">
        <f t="shared" si="5"/>
        <v>12.1</v>
      </c>
      <c r="L212" s="21">
        <f t="shared" si="5"/>
        <v>12.1</v>
      </c>
      <c r="M212" s="21">
        <f t="shared" si="5"/>
        <v>14.3</v>
      </c>
      <c r="N212" s="21">
        <f t="shared" si="5"/>
        <v>18.149999999999999</v>
      </c>
      <c r="O212" s="22">
        <f t="shared" si="5"/>
        <v>23.1</v>
      </c>
    </row>
    <row r="213" spans="1:15" ht="15.75" customHeight="1" x14ac:dyDescent="0.25">
      <c r="A213" s="69" t="str">
        <f>CONCATENATE("Себестоимость"," ",A154)</f>
        <v>Себестоимость Установка/сборка мебели (час)</v>
      </c>
      <c r="B213" s="70"/>
      <c r="C213" s="70"/>
      <c r="D213" s="21">
        <f t="shared" ref="D213:O213" si="6">D169*$N208/1000</f>
        <v>1.1000000000000001</v>
      </c>
      <c r="E213" s="21">
        <f t="shared" si="6"/>
        <v>1.65</v>
      </c>
      <c r="F213" s="21">
        <f t="shared" si="6"/>
        <v>1.65</v>
      </c>
      <c r="G213" s="21">
        <f t="shared" si="6"/>
        <v>2.2000000000000002</v>
      </c>
      <c r="H213" s="21">
        <f t="shared" si="6"/>
        <v>2.2000000000000002</v>
      </c>
      <c r="I213" s="21">
        <f t="shared" si="6"/>
        <v>2.75</v>
      </c>
      <c r="J213" s="21">
        <f t="shared" si="6"/>
        <v>3.3</v>
      </c>
      <c r="K213" s="21">
        <f t="shared" si="6"/>
        <v>4.4000000000000004</v>
      </c>
      <c r="L213" s="21">
        <f t="shared" si="6"/>
        <v>4.95</v>
      </c>
      <c r="M213" s="21">
        <f t="shared" si="6"/>
        <v>5.5</v>
      </c>
      <c r="N213" s="21">
        <f t="shared" si="6"/>
        <v>3.85</v>
      </c>
      <c r="O213" s="22">
        <f t="shared" si="6"/>
        <v>1.65</v>
      </c>
    </row>
    <row r="214" spans="1:15" ht="15.75" customHeight="1" x14ac:dyDescent="0.25">
      <c r="A214" s="69" t="str">
        <f>CONCATENATE("Себестоимость"," ",A155)</f>
        <v>Себестоимость Мелкие отделочные работы (час)</v>
      </c>
      <c r="B214" s="70"/>
      <c r="C214" s="70"/>
      <c r="D214" s="21">
        <f t="shared" ref="D214:O214" si="7">D170*$N209/1000</f>
        <v>1.8</v>
      </c>
      <c r="E214" s="21">
        <f t="shared" si="7"/>
        <v>1.8</v>
      </c>
      <c r="F214" s="21">
        <f t="shared" si="7"/>
        <v>1.8</v>
      </c>
      <c r="G214" s="21">
        <f t="shared" si="7"/>
        <v>2.4</v>
      </c>
      <c r="H214" s="21">
        <f t="shared" si="7"/>
        <v>6</v>
      </c>
      <c r="I214" s="21">
        <f t="shared" si="7"/>
        <v>3</v>
      </c>
      <c r="J214" s="21">
        <f t="shared" si="7"/>
        <v>3.6</v>
      </c>
      <c r="K214" s="21">
        <f t="shared" si="7"/>
        <v>6</v>
      </c>
      <c r="L214" s="21">
        <f t="shared" si="7"/>
        <v>8.4</v>
      </c>
      <c r="M214" s="21">
        <f t="shared" si="7"/>
        <v>8.4</v>
      </c>
      <c r="N214" s="21">
        <f t="shared" si="7"/>
        <v>9</v>
      </c>
      <c r="O214" s="22">
        <f t="shared" si="7"/>
        <v>9</v>
      </c>
    </row>
    <row r="215" spans="1:15" ht="16.5" thickBot="1" x14ac:dyDescent="0.3">
      <c r="A215" s="173" t="s">
        <v>81</v>
      </c>
      <c r="B215" s="174"/>
      <c r="C215" s="174"/>
      <c r="D215" s="23">
        <f t="shared" ref="D215:O215" si="8">SUM(D212:D214)</f>
        <v>9.5</v>
      </c>
      <c r="E215" s="23">
        <f t="shared" si="8"/>
        <v>9.5</v>
      </c>
      <c r="F215" s="23">
        <f t="shared" si="8"/>
        <v>10.600000000000001</v>
      </c>
      <c r="G215" s="23">
        <f t="shared" si="8"/>
        <v>11.200000000000001</v>
      </c>
      <c r="H215" s="23">
        <f t="shared" si="8"/>
        <v>13.7</v>
      </c>
      <c r="I215" s="23">
        <f t="shared" si="8"/>
        <v>14.55</v>
      </c>
      <c r="J215" s="23">
        <f t="shared" si="8"/>
        <v>18.450000000000003</v>
      </c>
      <c r="K215" s="23">
        <f t="shared" si="8"/>
        <v>22.5</v>
      </c>
      <c r="L215" s="23">
        <f t="shared" si="8"/>
        <v>25.450000000000003</v>
      </c>
      <c r="M215" s="23">
        <f t="shared" si="8"/>
        <v>28.200000000000003</v>
      </c>
      <c r="N215" s="23">
        <f t="shared" si="8"/>
        <v>31</v>
      </c>
      <c r="O215" s="24">
        <f t="shared" si="8"/>
        <v>33.75</v>
      </c>
    </row>
    <row r="216" spans="1:15" ht="16.5" thickBot="1" x14ac:dyDescent="0.3">
      <c r="A216" s="74" t="s">
        <v>82</v>
      </c>
      <c r="B216" s="75"/>
      <c r="C216" s="75"/>
      <c r="D216" s="75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7"/>
    </row>
    <row r="217" spans="1:15" ht="30" customHeight="1" thickBot="1" x14ac:dyDescent="0.3">
      <c r="A217" s="158" t="s">
        <v>96</v>
      </c>
      <c r="B217" s="159"/>
      <c r="C217" s="159"/>
      <c r="D217" s="159"/>
      <c r="E217" s="159"/>
      <c r="F217" s="159"/>
      <c r="G217" s="159"/>
      <c r="H217" s="159"/>
      <c r="I217" s="159"/>
      <c r="J217" s="159"/>
      <c r="K217" s="159"/>
      <c r="L217" s="159"/>
      <c r="M217" s="159"/>
      <c r="N217" s="159"/>
      <c r="O217" s="160"/>
    </row>
    <row r="218" spans="1:15" x14ac:dyDescent="0.25">
      <c r="A218" s="183" t="s">
        <v>44</v>
      </c>
      <c r="B218" s="184"/>
      <c r="C218" s="184"/>
      <c r="D218" s="25" t="s">
        <v>45</v>
      </c>
      <c r="E218" s="25" t="s">
        <v>46</v>
      </c>
      <c r="F218" s="25" t="s">
        <v>47</v>
      </c>
      <c r="G218" s="25" t="s">
        <v>48</v>
      </c>
      <c r="H218" s="25" t="s">
        <v>49</v>
      </c>
      <c r="I218" s="25" t="s">
        <v>50</v>
      </c>
      <c r="J218" s="25" t="s">
        <v>51</v>
      </c>
      <c r="K218" s="25" t="s">
        <v>52</v>
      </c>
      <c r="L218" s="25" t="s">
        <v>53</v>
      </c>
      <c r="M218" s="25" t="s">
        <v>54</v>
      </c>
      <c r="N218" s="25" t="s">
        <v>55</v>
      </c>
      <c r="O218" s="26" t="s">
        <v>56</v>
      </c>
    </row>
    <row r="219" spans="1:15" x14ac:dyDescent="0.25">
      <c r="A219" s="69" t="s">
        <v>101</v>
      </c>
      <c r="B219" s="70"/>
      <c r="C219" s="70"/>
      <c r="D219" s="21">
        <f t="shared" ref="D219:O219" si="9">D171</f>
        <v>34.5</v>
      </c>
      <c r="E219" s="21">
        <f t="shared" si="9"/>
        <v>34</v>
      </c>
      <c r="F219" s="21">
        <f t="shared" si="9"/>
        <v>38</v>
      </c>
      <c r="G219" s="21">
        <f t="shared" si="9"/>
        <v>40</v>
      </c>
      <c r="H219" s="21">
        <f t="shared" si="9"/>
        <v>51</v>
      </c>
      <c r="I219" s="21">
        <f t="shared" si="9"/>
        <v>52</v>
      </c>
      <c r="J219" s="21">
        <f t="shared" si="9"/>
        <v>66</v>
      </c>
      <c r="K219" s="21">
        <f t="shared" si="9"/>
        <v>81</v>
      </c>
      <c r="L219" s="21">
        <f t="shared" si="9"/>
        <v>92.5</v>
      </c>
      <c r="M219" s="21">
        <f t="shared" si="9"/>
        <v>102</v>
      </c>
      <c r="N219" s="21">
        <f t="shared" si="9"/>
        <v>114</v>
      </c>
      <c r="O219" s="22">
        <f t="shared" si="9"/>
        <v>126</v>
      </c>
    </row>
    <row r="220" spans="1:15" x14ac:dyDescent="0.25">
      <c r="A220" s="69" t="s">
        <v>102</v>
      </c>
      <c r="B220" s="70"/>
      <c r="C220" s="70"/>
      <c r="D220" s="21">
        <f>D215</f>
        <v>9.5</v>
      </c>
      <c r="E220" s="21">
        <f t="shared" ref="E220:O220" si="10">E215</f>
        <v>9.5</v>
      </c>
      <c r="F220" s="21">
        <f t="shared" si="10"/>
        <v>10.600000000000001</v>
      </c>
      <c r="G220" s="21">
        <f t="shared" si="10"/>
        <v>11.200000000000001</v>
      </c>
      <c r="H220" s="21">
        <f t="shared" si="10"/>
        <v>13.7</v>
      </c>
      <c r="I220" s="21">
        <f t="shared" si="10"/>
        <v>14.55</v>
      </c>
      <c r="J220" s="21">
        <f t="shared" si="10"/>
        <v>18.450000000000003</v>
      </c>
      <c r="K220" s="21">
        <f t="shared" si="10"/>
        <v>22.5</v>
      </c>
      <c r="L220" s="21">
        <f t="shared" si="10"/>
        <v>25.450000000000003</v>
      </c>
      <c r="M220" s="21">
        <f t="shared" si="10"/>
        <v>28.200000000000003</v>
      </c>
      <c r="N220" s="21">
        <f t="shared" si="10"/>
        <v>31</v>
      </c>
      <c r="O220" s="22">
        <f t="shared" si="10"/>
        <v>33.75</v>
      </c>
    </row>
    <row r="221" spans="1:15" x14ac:dyDescent="0.25">
      <c r="A221" s="69" t="s">
        <v>83</v>
      </c>
      <c r="B221" s="70"/>
      <c r="C221" s="70"/>
      <c r="D221" s="37">
        <v>0</v>
      </c>
      <c r="E221" s="37">
        <v>0</v>
      </c>
      <c r="F221" s="37">
        <v>0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8">
        <v>0</v>
      </c>
    </row>
    <row r="222" spans="1:15" x14ac:dyDescent="0.25">
      <c r="A222" s="69" t="s">
        <v>103</v>
      </c>
      <c r="B222" s="70"/>
      <c r="C222" s="70"/>
      <c r="D222" s="39">
        <f>15</f>
        <v>15</v>
      </c>
      <c r="E222" s="39">
        <v>15</v>
      </c>
      <c r="F222" s="39">
        <v>10</v>
      </c>
      <c r="G222" s="39">
        <v>5</v>
      </c>
      <c r="H222" s="39">
        <v>5</v>
      </c>
      <c r="I222" s="39">
        <v>5</v>
      </c>
      <c r="J222" s="39">
        <v>5</v>
      </c>
      <c r="K222" s="39">
        <v>5</v>
      </c>
      <c r="L222" s="39">
        <v>5</v>
      </c>
      <c r="M222" s="39">
        <v>3</v>
      </c>
      <c r="N222" s="39">
        <v>3</v>
      </c>
      <c r="O222" s="40">
        <v>3</v>
      </c>
    </row>
    <row r="223" spans="1:15" ht="16.5" thickBot="1" x14ac:dyDescent="0.3">
      <c r="A223" s="185" t="s">
        <v>84</v>
      </c>
      <c r="B223" s="186"/>
      <c r="C223" s="186"/>
      <c r="D223" s="39">
        <f t="shared" ref="D223:O223" si="11">D219*0.06</f>
        <v>2.0699999999999998</v>
      </c>
      <c r="E223" s="39">
        <f t="shared" si="11"/>
        <v>2.04</v>
      </c>
      <c r="F223" s="39">
        <f t="shared" si="11"/>
        <v>2.2799999999999998</v>
      </c>
      <c r="G223" s="39">
        <f t="shared" si="11"/>
        <v>2.4</v>
      </c>
      <c r="H223" s="39">
        <f t="shared" si="11"/>
        <v>3.06</v>
      </c>
      <c r="I223" s="39">
        <f t="shared" si="11"/>
        <v>3.12</v>
      </c>
      <c r="J223" s="39">
        <f t="shared" si="11"/>
        <v>3.96</v>
      </c>
      <c r="K223" s="39">
        <f t="shared" si="11"/>
        <v>4.8599999999999994</v>
      </c>
      <c r="L223" s="39">
        <f t="shared" si="11"/>
        <v>5.55</v>
      </c>
      <c r="M223" s="39">
        <f t="shared" si="11"/>
        <v>6.12</v>
      </c>
      <c r="N223" s="39">
        <f t="shared" si="11"/>
        <v>6.84</v>
      </c>
      <c r="O223" s="40">
        <f t="shared" si="11"/>
        <v>7.56</v>
      </c>
    </row>
    <row r="224" spans="1:15" ht="16.5" thickBot="1" x14ac:dyDescent="0.3">
      <c r="A224" s="187" t="s">
        <v>85</v>
      </c>
      <c r="B224" s="188"/>
      <c r="C224" s="188"/>
      <c r="D224" s="29">
        <f>D219-D220-D221-D222-D223</f>
        <v>7.93</v>
      </c>
      <c r="E224" s="29">
        <f t="shared" ref="E224:O224" si="12">E219-E220-E221-E222-E223</f>
        <v>7.46</v>
      </c>
      <c r="F224" s="29">
        <f t="shared" si="12"/>
        <v>15.12</v>
      </c>
      <c r="G224" s="29">
        <f t="shared" si="12"/>
        <v>21.4</v>
      </c>
      <c r="H224" s="29">
        <f t="shared" si="12"/>
        <v>29.24</v>
      </c>
      <c r="I224" s="29">
        <f t="shared" si="12"/>
        <v>29.330000000000002</v>
      </c>
      <c r="J224" s="29">
        <f t="shared" si="12"/>
        <v>38.589999999999996</v>
      </c>
      <c r="K224" s="29">
        <f t="shared" si="12"/>
        <v>48.64</v>
      </c>
      <c r="L224" s="29">
        <f t="shared" si="12"/>
        <v>56.5</v>
      </c>
      <c r="M224" s="29">
        <f t="shared" si="12"/>
        <v>64.679999999999993</v>
      </c>
      <c r="N224" s="29">
        <f t="shared" si="12"/>
        <v>73.16</v>
      </c>
      <c r="O224" s="29">
        <f t="shared" si="12"/>
        <v>81.69</v>
      </c>
    </row>
    <row r="225" spans="1:40" x14ac:dyDescent="0.25">
      <c r="A225" s="177"/>
      <c r="B225" s="178"/>
      <c r="C225" s="178"/>
      <c r="D225" s="178"/>
      <c r="E225" s="178"/>
      <c r="F225" s="178"/>
      <c r="G225" s="178"/>
      <c r="H225" s="178"/>
      <c r="I225" s="178"/>
      <c r="J225" s="178"/>
      <c r="K225" s="178"/>
      <c r="L225" s="178"/>
      <c r="M225" s="178"/>
      <c r="N225" s="178"/>
      <c r="O225" s="179"/>
    </row>
    <row r="226" spans="1:40" x14ac:dyDescent="0.25">
      <c r="A226" s="69" t="s">
        <v>86</v>
      </c>
      <c r="B226" s="70"/>
      <c r="C226" s="70"/>
      <c r="D226" s="21">
        <f>D224</f>
        <v>7.93</v>
      </c>
      <c r="E226" s="21">
        <f t="shared" ref="E226:O226" si="13">E224</f>
        <v>7.46</v>
      </c>
      <c r="F226" s="21">
        <f t="shared" si="13"/>
        <v>15.12</v>
      </c>
      <c r="G226" s="21">
        <f t="shared" si="13"/>
        <v>21.4</v>
      </c>
      <c r="H226" s="21">
        <f t="shared" si="13"/>
        <v>29.24</v>
      </c>
      <c r="I226" s="21">
        <f t="shared" si="13"/>
        <v>29.330000000000002</v>
      </c>
      <c r="J226" s="21">
        <f t="shared" si="13"/>
        <v>38.589999999999996</v>
      </c>
      <c r="K226" s="21">
        <f t="shared" si="13"/>
        <v>48.64</v>
      </c>
      <c r="L226" s="21">
        <f t="shared" si="13"/>
        <v>56.5</v>
      </c>
      <c r="M226" s="21">
        <f t="shared" si="13"/>
        <v>64.679999999999993</v>
      </c>
      <c r="N226" s="21">
        <f t="shared" si="13"/>
        <v>73.16</v>
      </c>
      <c r="O226" s="22">
        <f t="shared" si="13"/>
        <v>81.69</v>
      </c>
    </row>
    <row r="227" spans="1:40" ht="16.5" thickBot="1" x14ac:dyDescent="0.3">
      <c r="A227" s="185" t="s">
        <v>87</v>
      </c>
      <c r="B227" s="186"/>
      <c r="C227" s="186"/>
      <c r="D227" s="27">
        <f>-10-J189</f>
        <v>-215</v>
      </c>
      <c r="E227" s="27">
        <v>0</v>
      </c>
      <c r="F227" s="27">
        <v>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0</v>
      </c>
      <c r="O227" s="28">
        <v>0</v>
      </c>
    </row>
    <row r="228" spans="1:40" x14ac:dyDescent="0.25">
      <c r="A228" s="189" t="s">
        <v>88</v>
      </c>
      <c r="B228" s="190"/>
      <c r="C228" s="190"/>
      <c r="D228" s="31">
        <f>D226+D227</f>
        <v>-207.07</v>
      </c>
      <c r="E228" s="31">
        <f t="shared" ref="E228:O228" si="14">E226+E227</f>
        <v>7.46</v>
      </c>
      <c r="F228" s="31">
        <f t="shared" si="14"/>
        <v>15.12</v>
      </c>
      <c r="G228" s="31">
        <f t="shared" si="14"/>
        <v>21.4</v>
      </c>
      <c r="H228" s="31">
        <f t="shared" si="14"/>
        <v>29.24</v>
      </c>
      <c r="I228" s="31">
        <f t="shared" si="14"/>
        <v>29.330000000000002</v>
      </c>
      <c r="J228" s="31">
        <f t="shared" si="14"/>
        <v>38.589999999999996</v>
      </c>
      <c r="K228" s="31">
        <f t="shared" si="14"/>
        <v>48.64</v>
      </c>
      <c r="L228" s="31">
        <f t="shared" si="14"/>
        <v>56.5</v>
      </c>
      <c r="M228" s="31">
        <f t="shared" si="14"/>
        <v>64.679999999999993</v>
      </c>
      <c r="N228" s="31">
        <f t="shared" si="14"/>
        <v>73.16</v>
      </c>
      <c r="O228" s="32">
        <f t="shared" si="14"/>
        <v>81.69</v>
      </c>
      <c r="P228" s="4">
        <f>D242</f>
        <v>17.46</v>
      </c>
      <c r="Q228" s="4">
        <f t="shared" ref="Q228:AA228" si="15">E242</f>
        <v>17.46</v>
      </c>
      <c r="R228" s="4">
        <f t="shared" si="15"/>
        <v>17.46</v>
      </c>
      <c r="S228" s="4">
        <f t="shared" si="15"/>
        <v>22.46</v>
      </c>
      <c r="T228" s="4">
        <f t="shared" si="15"/>
        <v>22.46</v>
      </c>
      <c r="U228" s="4">
        <f t="shared" si="15"/>
        <v>22.46</v>
      </c>
      <c r="V228" s="4">
        <f t="shared" si="15"/>
        <v>22.46</v>
      </c>
      <c r="W228" s="4">
        <f t="shared" si="15"/>
        <v>22.46</v>
      </c>
      <c r="X228" s="4">
        <f t="shared" si="15"/>
        <v>22.46</v>
      </c>
      <c r="Y228" s="4">
        <f t="shared" si="15"/>
        <v>22.46</v>
      </c>
      <c r="Z228" s="4">
        <f t="shared" si="15"/>
        <v>22.46</v>
      </c>
      <c r="AA228" s="4">
        <f t="shared" si="15"/>
        <v>22.46</v>
      </c>
      <c r="AB228" s="4">
        <f>D256</f>
        <v>17.46</v>
      </c>
      <c r="AC228" s="4">
        <f t="shared" ref="AC228:AM228" si="16">E256</f>
        <v>22.46</v>
      </c>
      <c r="AD228" s="4">
        <f t="shared" si="16"/>
        <v>22.46</v>
      </c>
      <c r="AE228" s="4">
        <f t="shared" si="16"/>
        <v>22.46</v>
      </c>
      <c r="AF228" s="4">
        <f t="shared" si="16"/>
        <v>22.46</v>
      </c>
      <c r="AG228" s="4">
        <f t="shared" si="16"/>
        <v>22.46</v>
      </c>
      <c r="AH228" s="4">
        <f t="shared" si="16"/>
        <v>22.46</v>
      </c>
      <c r="AI228" s="4">
        <f t="shared" si="16"/>
        <v>22.46</v>
      </c>
      <c r="AJ228" s="4">
        <f t="shared" si="16"/>
        <v>22.46</v>
      </c>
      <c r="AK228" s="4">
        <f t="shared" si="16"/>
        <v>22.46</v>
      </c>
      <c r="AL228" s="4">
        <f t="shared" si="16"/>
        <v>22.46</v>
      </c>
      <c r="AM228" s="4">
        <f t="shared" si="16"/>
        <v>22.46</v>
      </c>
      <c r="AN228" s="3"/>
    </row>
    <row r="229" spans="1:40" ht="16.5" thickBot="1" x14ac:dyDescent="0.3">
      <c r="A229" s="173" t="s">
        <v>89</v>
      </c>
      <c r="B229" s="174"/>
      <c r="C229" s="174"/>
      <c r="D229" s="23">
        <f>D228</f>
        <v>-207.07</v>
      </c>
      <c r="E229" s="23">
        <f>D229+E228</f>
        <v>-199.60999999999999</v>
      </c>
      <c r="F229" s="23">
        <f t="shared" ref="F229:O229" si="17">E229+F228</f>
        <v>-184.48999999999998</v>
      </c>
      <c r="G229" s="23">
        <f t="shared" si="17"/>
        <v>-163.08999999999997</v>
      </c>
      <c r="H229" s="23">
        <f t="shared" si="17"/>
        <v>-133.84999999999997</v>
      </c>
      <c r="I229" s="23">
        <f t="shared" si="17"/>
        <v>-104.51999999999997</v>
      </c>
      <c r="J229" s="23">
        <f t="shared" si="17"/>
        <v>-65.929999999999978</v>
      </c>
      <c r="K229" s="23">
        <f t="shared" si="17"/>
        <v>-17.289999999999978</v>
      </c>
      <c r="L229" s="23">
        <f t="shared" si="17"/>
        <v>39.210000000000022</v>
      </c>
      <c r="M229" s="23">
        <f t="shared" si="17"/>
        <v>103.89000000000001</v>
      </c>
      <c r="N229" s="23">
        <f t="shared" si="17"/>
        <v>177.05</v>
      </c>
      <c r="O229" s="24">
        <f t="shared" si="17"/>
        <v>258.74</v>
      </c>
      <c r="P229" s="4">
        <f>O229+P228</f>
        <v>276.2</v>
      </c>
      <c r="Q229" s="4">
        <f t="shared" ref="Q229:AA229" si="18">P229+Q228</f>
        <v>293.65999999999997</v>
      </c>
      <c r="R229" s="4">
        <f t="shared" si="18"/>
        <v>311.11999999999995</v>
      </c>
      <c r="S229" s="4">
        <f t="shared" si="18"/>
        <v>333.57999999999993</v>
      </c>
      <c r="T229" s="4">
        <f t="shared" si="18"/>
        <v>356.03999999999991</v>
      </c>
      <c r="U229" s="4">
        <f t="shared" si="18"/>
        <v>378.49999999999989</v>
      </c>
      <c r="V229" s="4">
        <f t="shared" si="18"/>
        <v>400.95999999999987</v>
      </c>
      <c r="W229" s="4">
        <f t="shared" si="18"/>
        <v>423.41999999999985</v>
      </c>
      <c r="X229" s="4">
        <f t="shared" si="18"/>
        <v>445.87999999999982</v>
      </c>
      <c r="Y229" s="4">
        <f t="shared" si="18"/>
        <v>468.3399999999998</v>
      </c>
      <c r="Z229" s="4">
        <f t="shared" si="18"/>
        <v>490.79999999999978</v>
      </c>
      <c r="AA229" s="4">
        <f t="shared" si="18"/>
        <v>513.25999999999976</v>
      </c>
      <c r="AB229" s="4">
        <f>AA229+AB228</f>
        <v>530.7199999999998</v>
      </c>
      <c r="AC229" s="4">
        <f t="shared" ref="AC229:AM229" si="19">AB229+AC228</f>
        <v>553.17999999999984</v>
      </c>
      <c r="AD229" s="4">
        <f t="shared" si="19"/>
        <v>575.63999999999987</v>
      </c>
      <c r="AE229" s="4">
        <f t="shared" si="19"/>
        <v>598.09999999999991</v>
      </c>
      <c r="AF229" s="4">
        <f t="shared" si="19"/>
        <v>620.55999999999995</v>
      </c>
      <c r="AG229" s="4">
        <f t="shared" si="19"/>
        <v>643.02</v>
      </c>
      <c r="AH229" s="4">
        <f t="shared" si="19"/>
        <v>665.48</v>
      </c>
      <c r="AI229" s="4">
        <f t="shared" si="19"/>
        <v>687.94</v>
      </c>
      <c r="AJ229" s="4">
        <f t="shared" si="19"/>
        <v>710.40000000000009</v>
      </c>
      <c r="AK229" s="4">
        <f t="shared" si="19"/>
        <v>732.86000000000013</v>
      </c>
      <c r="AL229" s="4">
        <f t="shared" si="19"/>
        <v>755.32000000000016</v>
      </c>
      <c r="AM229" s="4">
        <f t="shared" si="19"/>
        <v>777.7800000000002</v>
      </c>
      <c r="AN229" s="3"/>
    </row>
    <row r="230" spans="1:40" x14ac:dyDescent="0.25">
      <c r="A230" s="33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</row>
    <row r="231" spans="1:40" ht="16.5" thickBot="1" x14ac:dyDescent="0.3">
      <c r="A231" s="180" t="s">
        <v>90</v>
      </c>
      <c r="B231" s="181"/>
      <c r="C231" s="181"/>
      <c r="D231" s="181"/>
      <c r="E231" s="181"/>
      <c r="F231" s="181"/>
      <c r="G231" s="181"/>
      <c r="H231" s="181"/>
      <c r="I231" s="181"/>
      <c r="J231" s="181"/>
      <c r="K231" s="181"/>
      <c r="L231" s="181"/>
      <c r="M231" s="181"/>
      <c r="N231" s="181"/>
      <c r="O231" s="182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</row>
    <row r="232" spans="1:40" x14ac:dyDescent="0.25">
      <c r="A232" s="183" t="s">
        <v>44</v>
      </c>
      <c r="B232" s="184"/>
      <c r="C232" s="184"/>
      <c r="D232" s="25" t="s">
        <v>45</v>
      </c>
      <c r="E232" s="25" t="s">
        <v>46</v>
      </c>
      <c r="F232" s="25" t="s">
        <v>47</v>
      </c>
      <c r="G232" s="25" t="s">
        <v>48</v>
      </c>
      <c r="H232" s="25" t="s">
        <v>49</v>
      </c>
      <c r="I232" s="25" t="s">
        <v>50</v>
      </c>
      <c r="J232" s="25" t="s">
        <v>51</v>
      </c>
      <c r="K232" s="25" t="s">
        <v>52</v>
      </c>
      <c r="L232" s="25" t="s">
        <v>53</v>
      </c>
      <c r="M232" s="25" t="s">
        <v>54</v>
      </c>
      <c r="N232" s="25" t="s">
        <v>55</v>
      </c>
      <c r="O232" s="26" t="s">
        <v>56</v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</row>
    <row r="233" spans="1:40" x14ac:dyDescent="0.25">
      <c r="A233" s="69" t="str">
        <f>A219</f>
        <v>Выручка от оказания услуг</v>
      </c>
      <c r="B233" s="70"/>
      <c r="C233" s="70"/>
      <c r="D233" s="21">
        <f>E219</f>
        <v>34</v>
      </c>
      <c r="E233" s="21">
        <f>D233</f>
        <v>34</v>
      </c>
      <c r="F233" s="21">
        <f t="shared" ref="F233:O233" si="20">E233</f>
        <v>34</v>
      </c>
      <c r="G233" s="21">
        <f t="shared" si="20"/>
        <v>34</v>
      </c>
      <c r="H233" s="21">
        <f t="shared" si="20"/>
        <v>34</v>
      </c>
      <c r="I233" s="21">
        <f t="shared" si="20"/>
        <v>34</v>
      </c>
      <c r="J233" s="21">
        <f t="shared" si="20"/>
        <v>34</v>
      </c>
      <c r="K233" s="21">
        <f t="shared" si="20"/>
        <v>34</v>
      </c>
      <c r="L233" s="21">
        <f t="shared" si="20"/>
        <v>34</v>
      </c>
      <c r="M233" s="21">
        <f t="shared" si="20"/>
        <v>34</v>
      </c>
      <c r="N233" s="21">
        <f t="shared" si="20"/>
        <v>34</v>
      </c>
      <c r="O233" s="22">
        <f t="shared" si="20"/>
        <v>34</v>
      </c>
    </row>
    <row r="234" spans="1:40" x14ac:dyDescent="0.25">
      <c r="A234" s="69" t="str">
        <f>A220</f>
        <v>Себестоимость услуг</v>
      </c>
      <c r="B234" s="70"/>
      <c r="C234" s="70"/>
      <c r="D234" s="21">
        <f>E220</f>
        <v>9.5</v>
      </c>
      <c r="E234" s="21">
        <f t="shared" ref="E234:E237" si="21">D234</f>
        <v>9.5</v>
      </c>
      <c r="F234" s="21">
        <f t="shared" ref="F234:O234" si="22">E234</f>
        <v>9.5</v>
      </c>
      <c r="G234" s="21">
        <f t="shared" si="22"/>
        <v>9.5</v>
      </c>
      <c r="H234" s="21">
        <f t="shared" si="22"/>
        <v>9.5</v>
      </c>
      <c r="I234" s="21">
        <f t="shared" si="22"/>
        <v>9.5</v>
      </c>
      <c r="J234" s="21">
        <f t="shared" si="22"/>
        <v>9.5</v>
      </c>
      <c r="K234" s="21">
        <f t="shared" si="22"/>
        <v>9.5</v>
      </c>
      <c r="L234" s="21">
        <f t="shared" si="22"/>
        <v>9.5</v>
      </c>
      <c r="M234" s="21">
        <f t="shared" si="22"/>
        <v>9.5</v>
      </c>
      <c r="N234" s="21">
        <f t="shared" si="22"/>
        <v>9.5</v>
      </c>
      <c r="O234" s="22">
        <f t="shared" si="22"/>
        <v>9.5</v>
      </c>
    </row>
    <row r="235" spans="1:40" x14ac:dyDescent="0.25">
      <c r="A235" s="69" t="s">
        <v>83</v>
      </c>
      <c r="B235" s="70"/>
      <c r="C235" s="70"/>
      <c r="D235" s="37">
        <f>E221</f>
        <v>0</v>
      </c>
      <c r="E235" s="37">
        <f t="shared" si="21"/>
        <v>0</v>
      </c>
      <c r="F235" s="37">
        <f t="shared" ref="F235:O235" si="23">E235</f>
        <v>0</v>
      </c>
      <c r="G235" s="37">
        <f t="shared" si="23"/>
        <v>0</v>
      </c>
      <c r="H235" s="37">
        <f t="shared" si="23"/>
        <v>0</v>
      </c>
      <c r="I235" s="37">
        <f t="shared" si="23"/>
        <v>0</v>
      </c>
      <c r="J235" s="37">
        <f t="shared" si="23"/>
        <v>0</v>
      </c>
      <c r="K235" s="37">
        <f t="shared" si="23"/>
        <v>0</v>
      </c>
      <c r="L235" s="37">
        <f t="shared" si="23"/>
        <v>0</v>
      </c>
      <c r="M235" s="37">
        <f t="shared" si="23"/>
        <v>0</v>
      </c>
      <c r="N235" s="37">
        <f t="shared" si="23"/>
        <v>0</v>
      </c>
      <c r="O235" s="38">
        <f t="shared" si="23"/>
        <v>0</v>
      </c>
    </row>
    <row r="236" spans="1:40" x14ac:dyDescent="0.25">
      <c r="A236" s="69" t="str">
        <f>A222</f>
        <v>Прочие расходы (в т.ч. Реклама)</v>
      </c>
      <c r="B236" s="70"/>
      <c r="C236" s="70"/>
      <c r="D236" s="39">
        <v>5</v>
      </c>
      <c r="E236" s="37">
        <v>5</v>
      </c>
      <c r="F236" s="39">
        <v>5</v>
      </c>
      <c r="G236" s="39">
        <v>0</v>
      </c>
      <c r="H236" s="39">
        <v>0</v>
      </c>
      <c r="I236" s="39">
        <v>0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40">
        <v>0</v>
      </c>
    </row>
    <row r="237" spans="1:40" ht="16.5" thickBot="1" x14ac:dyDescent="0.3">
      <c r="A237" s="185" t="s">
        <v>84</v>
      </c>
      <c r="B237" s="186"/>
      <c r="C237" s="186"/>
      <c r="D237" s="39">
        <f>D233*0.06</f>
        <v>2.04</v>
      </c>
      <c r="E237" s="37">
        <f t="shared" si="21"/>
        <v>2.04</v>
      </c>
      <c r="F237" s="39">
        <f t="shared" ref="F237:O237" si="24">E237</f>
        <v>2.04</v>
      </c>
      <c r="G237" s="39">
        <f t="shared" si="24"/>
        <v>2.04</v>
      </c>
      <c r="H237" s="39">
        <f t="shared" si="24"/>
        <v>2.04</v>
      </c>
      <c r="I237" s="39">
        <f t="shared" si="24"/>
        <v>2.04</v>
      </c>
      <c r="J237" s="39">
        <f t="shared" si="24"/>
        <v>2.04</v>
      </c>
      <c r="K237" s="39">
        <f t="shared" si="24"/>
        <v>2.04</v>
      </c>
      <c r="L237" s="39">
        <f t="shared" si="24"/>
        <v>2.04</v>
      </c>
      <c r="M237" s="39">
        <f t="shared" si="24"/>
        <v>2.04</v>
      </c>
      <c r="N237" s="39">
        <f t="shared" si="24"/>
        <v>2.04</v>
      </c>
      <c r="O237" s="40">
        <f t="shared" si="24"/>
        <v>2.04</v>
      </c>
    </row>
    <row r="238" spans="1:40" ht="16.5" thickBot="1" x14ac:dyDescent="0.3">
      <c r="A238" s="187" t="s">
        <v>85</v>
      </c>
      <c r="B238" s="188"/>
      <c r="C238" s="188"/>
      <c r="D238" s="29">
        <f>D233-D234-D235-D237-D236</f>
        <v>17.46</v>
      </c>
      <c r="E238" s="29">
        <f t="shared" ref="E238:O238" si="25">E233-E234-E235-E237-E236</f>
        <v>17.46</v>
      </c>
      <c r="F238" s="29">
        <f t="shared" si="25"/>
        <v>17.46</v>
      </c>
      <c r="G238" s="29">
        <f t="shared" si="25"/>
        <v>22.46</v>
      </c>
      <c r="H238" s="29">
        <f t="shared" si="25"/>
        <v>22.46</v>
      </c>
      <c r="I238" s="29">
        <f t="shared" si="25"/>
        <v>22.46</v>
      </c>
      <c r="J238" s="29">
        <f t="shared" si="25"/>
        <v>22.46</v>
      </c>
      <c r="K238" s="29">
        <f t="shared" si="25"/>
        <v>22.46</v>
      </c>
      <c r="L238" s="29">
        <f t="shared" si="25"/>
        <v>22.46</v>
      </c>
      <c r="M238" s="29">
        <f t="shared" si="25"/>
        <v>22.46</v>
      </c>
      <c r="N238" s="29">
        <f t="shared" si="25"/>
        <v>22.46</v>
      </c>
      <c r="O238" s="30">
        <f t="shared" si="25"/>
        <v>22.46</v>
      </c>
    </row>
    <row r="239" spans="1:40" x14ac:dyDescent="0.25">
      <c r="A239" s="177"/>
      <c r="B239" s="178"/>
      <c r="C239" s="178"/>
      <c r="D239" s="178"/>
      <c r="E239" s="178"/>
      <c r="F239" s="178"/>
      <c r="G239" s="178"/>
      <c r="H239" s="178"/>
      <c r="I239" s="178"/>
      <c r="J239" s="178"/>
      <c r="K239" s="178"/>
      <c r="L239" s="178"/>
      <c r="M239" s="178"/>
      <c r="N239" s="178"/>
      <c r="O239" s="179"/>
    </row>
    <row r="240" spans="1:40" x14ac:dyDescent="0.25">
      <c r="A240" s="69" t="s">
        <v>86</v>
      </c>
      <c r="B240" s="70"/>
      <c r="C240" s="70"/>
      <c r="D240" s="21">
        <f>D238</f>
        <v>17.46</v>
      </c>
      <c r="E240" s="21">
        <f t="shared" ref="E240:O240" si="26">E238</f>
        <v>17.46</v>
      </c>
      <c r="F240" s="21">
        <f t="shared" si="26"/>
        <v>17.46</v>
      </c>
      <c r="G240" s="21">
        <f t="shared" si="26"/>
        <v>22.46</v>
      </c>
      <c r="H240" s="21">
        <f t="shared" si="26"/>
        <v>22.46</v>
      </c>
      <c r="I240" s="21">
        <f t="shared" si="26"/>
        <v>22.46</v>
      </c>
      <c r="J240" s="21">
        <f t="shared" si="26"/>
        <v>22.46</v>
      </c>
      <c r="K240" s="21">
        <f t="shared" si="26"/>
        <v>22.46</v>
      </c>
      <c r="L240" s="21">
        <f t="shared" si="26"/>
        <v>22.46</v>
      </c>
      <c r="M240" s="21">
        <f t="shared" si="26"/>
        <v>22.46</v>
      </c>
      <c r="N240" s="21">
        <f t="shared" si="26"/>
        <v>22.46</v>
      </c>
      <c r="O240" s="22">
        <f t="shared" si="26"/>
        <v>22.46</v>
      </c>
    </row>
    <row r="241" spans="1:15" ht="16.5" thickBot="1" x14ac:dyDescent="0.3">
      <c r="A241" s="185" t="s">
        <v>87</v>
      </c>
      <c r="B241" s="186"/>
      <c r="C241" s="186"/>
      <c r="D241" s="27">
        <v>0</v>
      </c>
      <c r="E241" s="27">
        <v>0</v>
      </c>
      <c r="F241" s="27">
        <v>0</v>
      </c>
      <c r="G241" s="27">
        <v>0</v>
      </c>
      <c r="H241" s="27">
        <v>0</v>
      </c>
      <c r="I241" s="27">
        <v>0</v>
      </c>
      <c r="J241" s="27">
        <v>0</v>
      </c>
      <c r="K241" s="27">
        <v>0</v>
      </c>
      <c r="L241" s="27">
        <v>0</v>
      </c>
      <c r="M241" s="27">
        <v>0</v>
      </c>
      <c r="N241" s="27">
        <v>0</v>
      </c>
      <c r="O241" s="28">
        <v>0</v>
      </c>
    </row>
    <row r="242" spans="1:15" x14ac:dyDescent="0.25">
      <c r="A242" s="189" t="s">
        <v>88</v>
      </c>
      <c r="B242" s="190"/>
      <c r="C242" s="190"/>
      <c r="D242" s="31">
        <f>D240+D241</f>
        <v>17.46</v>
      </c>
      <c r="E242" s="31">
        <f t="shared" ref="E242" si="27">E240+E241</f>
        <v>17.46</v>
      </c>
      <c r="F242" s="31">
        <f t="shared" ref="F242" si="28">F240+F241</f>
        <v>17.46</v>
      </c>
      <c r="G242" s="31">
        <f t="shared" ref="G242" si="29">G240+G241</f>
        <v>22.46</v>
      </c>
      <c r="H242" s="31">
        <f t="shared" ref="H242" si="30">H240+H241</f>
        <v>22.46</v>
      </c>
      <c r="I242" s="31">
        <f t="shared" ref="I242" si="31">I240+I241</f>
        <v>22.46</v>
      </c>
      <c r="J242" s="31">
        <f t="shared" ref="J242" si="32">J240+J241</f>
        <v>22.46</v>
      </c>
      <c r="K242" s="31">
        <f t="shared" ref="K242" si="33">K240+K241</f>
        <v>22.46</v>
      </c>
      <c r="L242" s="31">
        <f t="shared" ref="L242" si="34">L240+L241</f>
        <v>22.46</v>
      </c>
      <c r="M242" s="31">
        <f t="shared" ref="M242" si="35">M240+M241</f>
        <v>22.46</v>
      </c>
      <c r="N242" s="31">
        <f t="shared" ref="N242" si="36">N240+N241</f>
        <v>22.46</v>
      </c>
      <c r="O242" s="32">
        <f t="shared" ref="O242" si="37">O240+O241</f>
        <v>22.46</v>
      </c>
    </row>
    <row r="243" spans="1:15" ht="16.5" thickBot="1" x14ac:dyDescent="0.3">
      <c r="A243" s="173" t="s">
        <v>89</v>
      </c>
      <c r="B243" s="174"/>
      <c r="C243" s="174"/>
      <c r="D243" s="23">
        <f>O229+D242</f>
        <v>276.2</v>
      </c>
      <c r="E243" s="23">
        <f>D243+E242</f>
        <v>293.65999999999997</v>
      </c>
      <c r="F243" s="23">
        <f t="shared" ref="F243:O243" si="38">E243+F242</f>
        <v>311.11999999999995</v>
      </c>
      <c r="G243" s="23">
        <f t="shared" si="38"/>
        <v>333.57999999999993</v>
      </c>
      <c r="H243" s="23">
        <f t="shared" si="38"/>
        <v>356.03999999999991</v>
      </c>
      <c r="I243" s="23">
        <f t="shared" si="38"/>
        <v>378.49999999999989</v>
      </c>
      <c r="J243" s="23">
        <f t="shared" si="38"/>
        <v>400.95999999999987</v>
      </c>
      <c r="K243" s="23">
        <f t="shared" si="38"/>
        <v>423.41999999999985</v>
      </c>
      <c r="L243" s="23">
        <f t="shared" si="38"/>
        <v>445.87999999999982</v>
      </c>
      <c r="M243" s="23">
        <f t="shared" si="38"/>
        <v>468.3399999999998</v>
      </c>
      <c r="N243" s="23">
        <f t="shared" si="38"/>
        <v>490.79999999999978</v>
      </c>
      <c r="O243" s="24">
        <f t="shared" si="38"/>
        <v>513.25999999999976</v>
      </c>
    </row>
    <row r="244" spans="1:15" x14ac:dyDescent="0.25">
      <c r="A244" s="6"/>
      <c r="O244" s="8"/>
    </row>
    <row r="245" spans="1:15" ht="16.5" thickBot="1" x14ac:dyDescent="0.3">
      <c r="A245" s="180" t="s">
        <v>91</v>
      </c>
      <c r="B245" s="181"/>
      <c r="C245" s="181"/>
      <c r="D245" s="181"/>
      <c r="E245" s="181"/>
      <c r="F245" s="181"/>
      <c r="G245" s="181"/>
      <c r="H245" s="181"/>
      <c r="I245" s="181"/>
      <c r="J245" s="181"/>
      <c r="K245" s="181"/>
      <c r="L245" s="181"/>
      <c r="M245" s="181"/>
      <c r="N245" s="181"/>
      <c r="O245" s="182"/>
    </row>
    <row r="246" spans="1:15" x14ac:dyDescent="0.25">
      <c r="A246" s="183" t="s">
        <v>44</v>
      </c>
      <c r="B246" s="184"/>
      <c r="C246" s="184"/>
      <c r="D246" s="25" t="s">
        <v>45</v>
      </c>
      <c r="E246" s="25" t="s">
        <v>46</v>
      </c>
      <c r="F246" s="25" t="s">
        <v>47</v>
      </c>
      <c r="G246" s="25" t="s">
        <v>48</v>
      </c>
      <c r="H246" s="25" t="s">
        <v>49</v>
      </c>
      <c r="I246" s="25" t="s">
        <v>50</v>
      </c>
      <c r="J246" s="25" t="s">
        <v>51</v>
      </c>
      <c r="K246" s="25" t="s">
        <v>52</v>
      </c>
      <c r="L246" s="25" t="s">
        <v>53</v>
      </c>
      <c r="M246" s="25" t="s">
        <v>54</v>
      </c>
      <c r="N246" s="25" t="s">
        <v>55</v>
      </c>
      <c r="O246" s="26" t="s">
        <v>56</v>
      </c>
    </row>
    <row r="247" spans="1:15" x14ac:dyDescent="0.25">
      <c r="A247" s="69" t="str">
        <f>A233</f>
        <v>Выручка от оказания услуг</v>
      </c>
      <c r="B247" s="70"/>
      <c r="C247" s="70"/>
      <c r="D247" s="21">
        <f>E233</f>
        <v>34</v>
      </c>
      <c r="E247" s="21">
        <f>D247</f>
        <v>34</v>
      </c>
      <c r="F247" s="21">
        <f t="shared" ref="F247:O247" si="39">E247</f>
        <v>34</v>
      </c>
      <c r="G247" s="21">
        <f t="shared" si="39"/>
        <v>34</v>
      </c>
      <c r="H247" s="21">
        <f t="shared" si="39"/>
        <v>34</v>
      </c>
      <c r="I247" s="21">
        <f t="shared" si="39"/>
        <v>34</v>
      </c>
      <c r="J247" s="21">
        <f t="shared" si="39"/>
        <v>34</v>
      </c>
      <c r="K247" s="21">
        <f t="shared" si="39"/>
        <v>34</v>
      </c>
      <c r="L247" s="21">
        <f t="shared" si="39"/>
        <v>34</v>
      </c>
      <c r="M247" s="21">
        <f t="shared" si="39"/>
        <v>34</v>
      </c>
      <c r="N247" s="21">
        <f t="shared" si="39"/>
        <v>34</v>
      </c>
      <c r="O247" s="22">
        <f t="shared" si="39"/>
        <v>34</v>
      </c>
    </row>
    <row r="248" spans="1:15" x14ac:dyDescent="0.25">
      <c r="A248" s="69" t="str">
        <f>A234</f>
        <v>Себестоимость услуг</v>
      </c>
      <c r="B248" s="70"/>
      <c r="C248" s="70"/>
      <c r="D248" s="21">
        <f>E234</f>
        <v>9.5</v>
      </c>
      <c r="E248" s="21">
        <f t="shared" ref="E248:O248" si="40">D248</f>
        <v>9.5</v>
      </c>
      <c r="F248" s="21">
        <f t="shared" si="40"/>
        <v>9.5</v>
      </c>
      <c r="G248" s="21">
        <f t="shared" si="40"/>
        <v>9.5</v>
      </c>
      <c r="H248" s="21">
        <f t="shared" si="40"/>
        <v>9.5</v>
      </c>
      <c r="I248" s="21">
        <f t="shared" si="40"/>
        <v>9.5</v>
      </c>
      <c r="J248" s="21">
        <f t="shared" si="40"/>
        <v>9.5</v>
      </c>
      <c r="K248" s="21">
        <f t="shared" si="40"/>
        <v>9.5</v>
      </c>
      <c r="L248" s="21">
        <f t="shared" si="40"/>
        <v>9.5</v>
      </c>
      <c r="M248" s="21">
        <f t="shared" si="40"/>
        <v>9.5</v>
      </c>
      <c r="N248" s="21">
        <f t="shared" si="40"/>
        <v>9.5</v>
      </c>
      <c r="O248" s="22">
        <f t="shared" si="40"/>
        <v>9.5</v>
      </c>
    </row>
    <row r="249" spans="1:15" x14ac:dyDescent="0.25">
      <c r="A249" s="69" t="s">
        <v>83</v>
      </c>
      <c r="B249" s="70"/>
      <c r="C249" s="70"/>
      <c r="D249" s="37">
        <f>E235</f>
        <v>0</v>
      </c>
      <c r="E249" s="37">
        <f t="shared" ref="E249:O249" si="41">D249</f>
        <v>0</v>
      </c>
      <c r="F249" s="37">
        <f t="shared" si="41"/>
        <v>0</v>
      </c>
      <c r="G249" s="37">
        <f t="shared" si="41"/>
        <v>0</v>
      </c>
      <c r="H249" s="37">
        <f t="shared" si="41"/>
        <v>0</v>
      </c>
      <c r="I249" s="37">
        <f t="shared" si="41"/>
        <v>0</v>
      </c>
      <c r="J249" s="37">
        <f t="shared" si="41"/>
        <v>0</v>
      </c>
      <c r="K249" s="37">
        <f t="shared" si="41"/>
        <v>0</v>
      </c>
      <c r="L249" s="37">
        <f t="shared" si="41"/>
        <v>0</v>
      </c>
      <c r="M249" s="37">
        <f t="shared" si="41"/>
        <v>0</v>
      </c>
      <c r="N249" s="37">
        <f t="shared" si="41"/>
        <v>0</v>
      </c>
      <c r="O249" s="38">
        <f t="shared" si="41"/>
        <v>0</v>
      </c>
    </row>
    <row r="250" spans="1:15" x14ac:dyDescent="0.25">
      <c r="A250" s="69" t="str">
        <f>A236</f>
        <v>Прочие расходы (в т.ч. Реклама)</v>
      </c>
      <c r="B250" s="70"/>
      <c r="C250" s="70"/>
      <c r="D250" s="39">
        <v>5</v>
      </c>
      <c r="E250" s="37">
        <v>5</v>
      </c>
      <c r="F250" s="39">
        <v>5</v>
      </c>
      <c r="G250" s="39">
        <v>5</v>
      </c>
      <c r="H250" s="39">
        <v>0</v>
      </c>
      <c r="I250" s="39">
        <v>0</v>
      </c>
      <c r="J250" s="39">
        <v>0</v>
      </c>
      <c r="K250" s="39">
        <v>0</v>
      </c>
      <c r="L250" s="39">
        <v>0</v>
      </c>
      <c r="M250" s="39">
        <v>0</v>
      </c>
      <c r="N250" s="39">
        <v>0</v>
      </c>
      <c r="O250" s="40">
        <v>0</v>
      </c>
    </row>
    <row r="251" spans="1:15" ht="16.5" thickBot="1" x14ac:dyDescent="0.3">
      <c r="A251" s="185" t="s">
        <v>84</v>
      </c>
      <c r="B251" s="186"/>
      <c r="C251" s="186"/>
      <c r="D251" s="39">
        <f>D247*0.06</f>
        <v>2.04</v>
      </c>
      <c r="E251" s="37">
        <f t="shared" ref="E251:O251" si="42">D251</f>
        <v>2.04</v>
      </c>
      <c r="F251" s="39">
        <f t="shared" si="42"/>
        <v>2.04</v>
      </c>
      <c r="G251" s="39">
        <f t="shared" si="42"/>
        <v>2.04</v>
      </c>
      <c r="H251" s="39">
        <f t="shared" si="42"/>
        <v>2.04</v>
      </c>
      <c r="I251" s="39">
        <f t="shared" si="42"/>
        <v>2.04</v>
      </c>
      <c r="J251" s="39">
        <f t="shared" si="42"/>
        <v>2.04</v>
      </c>
      <c r="K251" s="39">
        <f t="shared" si="42"/>
        <v>2.04</v>
      </c>
      <c r="L251" s="39">
        <f t="shared" si="42"/>
        <v>2.04</v>
      </c>
      <c r="M251" s="39">
        <f t="shared" si="42"/>
        <v>2.04</v>
      </c>
      <c r="N251" s="39">
        <f t="shared" si="42"/>
        <v>2.04</v>
      </c>
      <c r="O251" s="40">
        <f t="shared" si="42"/>
        <v>2.04</v>
      </c>
    </row>
    <row r="252" spans="1:15" ht="16.5" thickBot="1" x14ac:dyDescent="0.3">
      <c r="A252" s="187" t="s">
        <v>85</v>
      </c>
      <c r="B252" s="188"/>
      <c r="C252" s="188"/>
      <c r="D252" s="29">
        <f>D247-D248-D249-D251-D250</f>
        <v>17.46</v>
      </c>
      <c r="E252" s="29">
        <f t="shared" ref="E252" si="43">E247-E248-E249-E251</f>
        <v>22.46</v>
      </c>
      <c r="F252" s="29">
        <f t="shared" ref="F252" si="44">F247-F248-F249-F251</f>
        <v>22.46</v>
      </c>
      <c r="G252" s="29">
        <f t="shared" ref="G252" si="45">G247-G248-G249-G251</f>
        <v>22.46</v>
      </c>
      <c r="H252" s="29">
        <f t="shared" ref="H252" si="46">H247-H248-H249-H251</f>
        <v>22.46</v>
      </c>
      <c r="I252" s="29">
        <f t="shared" ref="I252" si="47">I247-I248-I249-I251</f>
        <v>22.46</v>
      </c>
      <c r="J252" s="29">
        <f t="shared" ref="J252" si="48">J247-J248-J249-J251</f>
        <v>22.46</v>
      </c>
      <c r="K252" s="29">
        <f t="shared" ref="K252" si="49">K247-K248-K249-K251</f>
        <v>22.46</v>
      </c>
      <c r="L252" s="29">
        <f t="shared" ref="L252" si="50">L247-L248-L249-L251</f>
        <v>22.46</v>
      </c>
      <c r="M252" s="29">
        <f t="shared" ref="M252" si="51">M247-M248-M249-M251</f>
        <v>22.46</v>
      </c>
      <c r="N252" s="29">
        <f t="shared" ref="N252" si="52">N247-N248-N249-N251</f>
        <v>22.46</v>
      </c>
      <c r="O252" s="30">
        <f t="shared" ref="O252" si="53">O247-O248-O249-O251</f>
        <v>22.46</v>
      </c>
    </row>
    <row r="253" spans="1:15" x14ac:dyDescent="0.25">
      <c r="A253" s="177"/>
      <c r="B253" s="178"/>
      <c r="C253" s="178"/>
      <c r="D253" s="178"/>
      <c r="E253" s="178"/>
      <c r="F253" s="178"/>
      <c r="G253" s="178"/>
      <c r="H253" s="178"/>
      <c r="I253" s="178"/>
      <c r="J253" s="178"/>
      <c r="K253" s="178"/>
      <c r="L253" s="178"/>
      <c r="M253" s="178"/>
      <c r="N253" s="178"/>
      <c r="O253" s="179"/>
    </row>
    <row r="254" spans="1:15" x14ac:dyDescent="0.25">
      <c r="A254" s="69" t="s">
        <v>86</v>
      </c>
      <c r="B254" s="70"/>
      <c r="C254" s="70"/>
      <c r="D254" s="21">
        <f>D252</f>
        <v>17.46</v>
      </c>
      <c r="E254" s="21">
        <f t="shared" ref="E254:O254" si="54">E252</f>
        <v>22.46</v>
      </c>
      <c r="F254" s="21">
        <f t="shared" si="54"/>
        <v>22.46</v>
      </c>
      <c r="G254" s="21">
        <f t="shared" si="54"/>
        <v>22.46</v>
      </c>
      <c r="H254" s="21">
        <f t="shared" si="54"/>
        <v>22.46</v>
      </c>
      <c r="I254" s="21">
        <f t="shared" si="54"/>
        <v>22.46</v>
      </c>
      <c r="J254" s="21">
        <f t="shared" si="54"/>
        <v>22.46</v>
      </c>
      <c r="K254" s="21">
        <f t="shared" si="54"/>
        <v>22.46</v>
      </c>
      <c r="L254" s="21">
        <f t="shared" si="54"/>
        <v>22.46</v>
      </c>
      <c r="M254" s="21">
        <f t="shared" si="54"/>
        <v>22.46</v>
      </c>
      <c r="N254" s="21">
        <f t="shared" si="54"/>
        <v>22.46</v>
      </c>
      <c r="O254" s="22">
        <f t="shared" si="54"/>
        <v>22.46</v>
      </c>
    </row>
    <row r="255" spans="1:15" ht="16.5" thickBot="1" x14ac:dyDescent="0.3">
      <c r="A255" s="185" t="s">
        <v>87</v>
      </c>
      <c r="B255" s="186"/>
      <c r="C255" s="186"/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7">
        <v>0</v>
      </c>
      <c r="K255" s="27">
        <v>0</v>
      </c>
      <c r="L255" s="27">
        <v>0</v>
      </c>
      <c r="M255" s="27">
        <v>0</v>
      </c>
      <c r="N255" s="27">
        <v>0</v>
      </c>
      <c r="O255" s="28">
        <v>0</v>
      </c>
    </row>
    <row r="256" spans="1:15" ht="15.75" customHeight="1" x14ac:dyDescent="0.25">
      <c r="A256" s="189" t="s">
        <v>88</v>
      </c>
      <c r="B256" s="190"/>
      <c r="C256" s="190"/>
      <c r="D256" s="31">
        <f>D254+D255</f>
        <v>17.46</v>
      </c>
      <c r="E256" s="31">
        <f t="shared" ref="E256" si="55">E254+E255</f>
        <v>22.46</v>
      </c>
      <c r="F256" s="31">
        <f t="shared" ref="F256" si="56">F254+F255</f>
        <v>22.46</v>
      </c>
      <c r="G256" s="31">
        <f t="shared" ref="G256" si="57">G254+G255</f>
        <v>22.46</v>
      </c>
      <c r="H256" s="31">
        <f t="shared" ref="H256" si="58">H254+H255</f>
        <v>22.46</v>
      </c>
      <c r="I256" s="31">
        <f t="shared" ref="I256" si="59">I254+I255</f>
        <v>22.46</v>
      </c>
      <c r="J256" s="31">
        <f t="shared" ref="J256" si="60">J254+J255</f>
        <v>22.46</v>
      </c>
      <c r="K256" s="31">
        <f t="shared" ref="K256" si="61">K254+K255</f>
        <v>22.46</v>
      </c>
      <c r="L256" s="31">
        <f t="shared" ref="L256" si="62">L254+L255</f>
        <v>22.46</v>
      </c>
      <c r="M256" s="31">
        <f t="shared" ref="M256" si="63">M254+M255</f>
        <v>22.46</v>
      </c>
      <c r="N256" s="31">
        <f t="shared" ref="N256" si="64">N254+N255</f>
        <v>22.46</v>
      </c>
      <c r="O256" s="32">
        <f t="shared" ref="O256" si="65">O254+O255</f>
        <v>22.46</v>
      </c>
    </row>
    <row r="257" spans="1:15" ht="16.5" thickBot="1" x14ac:dyDescent="0.3">
      <c r="A257" s="173" t="s">
        <v>89</v>
      </c>
      <c r="B257" s="174"/>
      <c r="C257" s="174"/>
      <c r="D257" s="23">
        <f>O243+D256</f>
        <v>530.7199999999998</v>
      </c>
      <c r="E257" s="23">
        <f>D257+E256</f>
        <v>553.17999999999984</v>
      </c>
      <c r="F257" s="23">
        <f t="shared" ref="F257" si="66">E257+F256</f>
        <v>575.63999999999987</v>
      </c>
      <c r="G257" s="23">
        <f t="shared" ref="G257" si="67">F257+G256</f>
        <v>598.09999999999991</v>
      </c>
      <c r="H257" s="23">
        <f t="shared" ref="H257" si="68">G257+H256</f>
        <v>620.55999999999995</v>
      </c>
      <c r="I257" s="23">
        <f t="shared" ref="I257" si="69">H257+I256</f>
        <v>643.02</v>
      </c>
      <c r="J257" s="23">
        <f t="shared" ref="J257" si="70">I257+J256</f>
        <v>665.48</v>
      </c>
      <c r="K257" s="23">
        <f t="shared" ref="K257" si="71">J257+K256</f>
        <v>687.94</v>
      </c>
      <c r="L257" s="23">
        <f t="shared" ref="L257" si="72">K257+L256</f>
        <v>710.40000000000009</v>
      </c>
      <c r="M257" s="23">
        <f t="shared" ref="M257" si="73">L257+M256</f>
        <v>732.86000000000013</v>
      </c>
      <c r="N257" s="23">
        <f t="shared" ref="N257" si="74">M257+N256</f>
        <v>755.32000000000016</v>
      </c>
      <c r="O257" s="24">
        <f t="shared" ref="O257" si="75">N257+O256</f>
        <v>777.7800000000002</v>
      </c>
    </row>
    <row r="258" spans="1:15" ht="16.5" thickBot="1" x14ac:dyDescent="0.3">
      <c r="A258" s="6"/>
      <c r="O258" s="8"/>
    </row>
    <row r="259" spans="1:15" ht="15.75" customHeight="1" x14ac:dyDescent="0.25">
      <c r="A259" s="84" t="s">
        <v>27</v>
      </c>
      <c r="B259" s="86"/>
      <c r="C259" s="86"/>
      <c r="D259" s="86"/>
      <c r="E259" s="85"/>
      <c r="F259" s="85"/>
      <c r="G259" s="85"/>
      <c r="I259" s="102">
        <f>COUNTIF(D229:AM229,"&lt;0")</f>
        <v>8</v>
      </c>
      <c r="J259" s="103"/>
      <c r="K259" s="103"/>
      <c r="L259" s="103"/>
      <c r="M259" s="104"/>
      <c r="N259" s="104"/>
      <c r="O259" s="105"/>
    </row>
    <row r="260" spans="1:15" ht="16.5" thickBot="1" x14ac:dyDescent="0.3">
      <c r="A260" s="93"/>
      <c r="B260" s="85"/>
      <c r="C260" s="85"/>
      <c r="D260" s="85"/>
      <c r="E260" s="85"/>
      <c r="F260" s="85"/>
      <c r="G260" s="85"/>
      <c r="I260" s="106"/>
      <c r="J260" s="107"/>
      <c r="K260" s="107"/>
      <c r="L260" s="107"/>
      <c r="M260" s="107"/>
      <c r="N260" s="107"/>
      <c r="O260" s="108"/>
    </row>
    <row r="261" spans="1:15" ht="16.5" thickBot="1" x14ac:dyDescent="0.3">
      <c r="A261" s="6"/>
      <c r="O261" s="8"/>
    </row>
    <row r="262" spans="1:15" x14ac:dyDescent="0.25">
      <c r="A262" s="84" t="s">
        <v>92</v>
      </c>
      <c r="B262" s="86"/>
      <c r="C262" s="86"/>
      <c r="D262" s="86"/>
      <c r="E262" s="85"/>
      <c r="F262" s="85"/>
      <c r="G262" s="85"/>
      <c r="I262" s="109">
        <f>IRR(D228:AM228)*12</f>
        <v>1.7357826286557456</v>
      </c>
      <c r="J262" s="193"/>
      <c r="K262" s="193"/>
      <c r="L262" s="193"/>
      <c r="M262" s="194"/>
      <c r="N262" s="194"/>
      <c r="O262" s="195"/>
    </row>
    <row r="263" spans="1:15" ht="16.5" thickBot="1" x14ac:dyDescent="0.3">
      <c r="A263" s="191"/>
      <c r="B263" s="192"/>
      <c r="C263" s="192"/>
      <c r="D263" s="192"/>
      <c r="E263" s="192"/>
      <c r="F263" s="192"/>
      <c r="G263" s="192"/>
      <c r="H263" s="10"/>
      <c r="I263" s="196"/>
      <c r="J263" s="197"/>
      <c r="K263" s="197"/>
      <c r="L263" s="197"/>
      <c r="M263" s="197"/>
      <c r="N263" s="197"/>
      <c r="O263" s="198"/>
    </row>
  </sheetData>
  <mergeCells count="222">
    <mergeCell ref="A262:G263"/>
    <mergeCell ref="I262:O263"/>
    <mergeCell ref="A259:G260"/>
    <mergeCell ref="I259:O260"/>
    <mergeCell ref="A245:O245"/>
    <mergeCell ref="A246:C246"/>
    <mergeCell ref="A247:C247"/>
    <mergeCell ref="A248:C248"/>
    <mergeCell ref="A249:C249"/>
    <mergeCell ref="A251:C251"/>
    <mergeCell ref="A252:C252"/>
    <mergeCell ref="A253:O253"/>
    <mergeCell ref="A254:C254"/>
    <mergeCell ref="A255:C255"/>
    <mergeCell ref="A256:C256"/>
    <mergeCell ref="A257:C257"/>
    <mergeCell ref="A250:C250"/>
    <mergeCell ref="A237:C237"/>
    <mergeCell ref="A238:C238"/>
    <mergeCell ref="A239:O239"/>
    <mergeCell ref="A240:C240"/>
    <mergeCell ref="A241:C241"/>
    <mergeCell ref="A242:C242"/>
    <mergeCell ref="A243:C243"/>
    <mergeCell ref="A227:C227"/>
    <mergeCell ref="A228:C228"/>
    <mergeCell ref="A236:C236"/>
    <mergeCell ref="A225:O225"/>
    <mergeCell ref="A229:C229"/>
    <mergeCell ref="A231:O231"/>
    <mergeCell ref="A232:C232"/>
    <mergeCell ref="A233:C233"/>
    <mergeCell ref="A234:C234"/>
    <mergeCell ref="A235:C235"/>
    <mergeCell ref="A217:O217"/>
    <mergeCell ref="A218:C218"/>
    <mergeCell ref="A219:C219"/>
    <mergeCell ref="A220:C220"/>
    <mergeCell ref="A221:C221"/>
    <mergeCell ref="A223:C223"/>
    <mergeCell ref="A224:C224"/>
    <mergeCell ref="A226:C226"/>
    <mergeCell ref="A222:C222"/>
    <mergeCell ref="A215:C215"/>
    <mergeCell ref="A216:O216"/>
    <mergeCell ref="A214:C214"/>
    <mergeCell ref="A211:C211"/>
    <mergeCell ref="A212:C212"/>
    <mergeCell ref="A213:C213"/>
    <mergeCell ref="A210:O210"/>
    <mergeCell ref="N209:O209"/>
    <mergeCell ref="F209:I209"/>
    <mergeCell ref="J209:M209"/>
    <mergeCell ref="A209:E209"/>
    <mergeCell ref="A203:E203"/>
    <mergeCell ref="F203:G203"/>
    <mergeCell ref="H203:I203"/>
    <mergeCell ref="J203:O203"/>
    <mergeCell ref="A204:O204"/>
    <mergeCell ref="A205:O205"/>
    <mergeCell ref="N207:O207"/>
    <mergeCell ref="N208:O208"/>
    <mergeCell ref="A206:E206"/>
    <mergeCell ref="A207:E207"/>
    <mergeCell ref="A208:E208"/>
    <mergeCell ref="F206:I206"/>
    <mergeCell ref="J206:M206"/>
    <mergeCell ref="F207:I207"/>
    <mergeCell ref="J207:M207"/>
    <mergeCell ref="F208:I208"/>
    <mergeCell ref="J208:M208"/>
    <mergeCell ref="N206:O206"/>
    <mergeCell ref="A202:E202"/>
    <mergeCell ref="A197:E197"/>
    <mergeCell ref="F197:G197"/>
    <mergeCell ref="H197:I197"/>
    <mergeCell ref="J197:O197"/>
    <mergeCell ref="A198:E198"/>
    <mergeCell ref="F198:G198"/>
    <mergeCell ref="H198:I198"/>
    <mergeCell ref="J198:O198"/>
    <mergeCell ref="A199:E199"/>
    <mergeCell ref="F199:G199"/>
    <mergeCell ref="H199:I199"/>
    <mergeCell ref="J199:O199"/>
    <mergeCell ref="F202:G202"/>
    <mergeCell ref="H202:I202"/>
    <mergeCell ref="J202:O202"/>
    <mergeCell ref="A200:E200"/>
    <mergeCell ref="F200:G200"/>
    <mergeCell ref="H200:I200"/>
    <mergeCell ref="J200:O200"/>
    <mergeCell ref="A201:E201"/>
    <mergeCell ref="F201:G201"/>
    <mergeCell ref="H201:I201"/>
    <mergeCell ref="J201:O201"/>
    <mergeCell ref="A190:O196"/>
    <mergeCell ref="F186:G186"/>
    <mergeCell ref="F187:G187"/>
    <mergeCell ref="F188:G188"/>
    <mergeCell ref="H186:I186"/>
    <mergeCell ref="J186:K186"/>
    <mergeCell ref="F189:G189"/>
    <mergeCell ref="H189:I189"/>
    <mergeCell ref="J189:K189"/>
    <mergeCell ref="L186:O186"/>
    <mergeCell ref="L187:O187"/>
    <mergeCell ref="L188:O188"/>
    <mergeCell ref="L189:O189"/>
    <mergeCell ref="A189:E189"/>
    <mergeCell ref="A186:E186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12:O139"/>
    <mergeCell ref="A140:O140"/>
    <mergeCell ref="L154:M154"/>
    <mergeCell ref="N154:O154"/>
    <mergeCell ref="L155:M155"/>
    <mergeCell ref="N155:O155"/>
    <mergeCell ref="L152:M152"/>
    <mergeCell ref="N152:O152"/>
    <mergeCell ref="L153:M153"/>
    <mergeCell ref="N153:O153"/>
    <mergeCell ref="A157:O162"/>
    <mergeCell ref="A156:E156"/>
    <mergeCell ref="F156:G156"/>
    <mergeCell ref="H156:I156"/>
    <mergeCell ref="A152:K152"/>
    <mergeCell ref="A153:K153"/>
    <mergeCell ref="A154:K154"/>
    <mergeCell ref="A155:K155"/>
    <mergeCell ref="A169:C169"/>
    <mergeCell ref="A170:C170"/>
    <mergeCell ref="A164:C164"/>
    <mergeCell ref="A165:C165"/>
    <mergeCell ref="A166:C166"/>
    <mergeCell ref="A167:C167"/>
    <mergeCell ref="A168:C168"/>
    <mergeCell ref="A171:C171"/>
    <mergeCell ref="A172:O172"/>
    <mergeCell ref="A187:E187"/>
    <mergeCell ref="A188:E188"/>
    <mergeCell ref="A185:E185"/>
    <mergeCell ref="F185:G185"/>
    <mergeCell ref="H185:I185"/>
    <mergeCell ref="J185:K185"/>
    <mergeCell ref="A173:O182"/>
    <mergeCell ref="A183:E183"/>
    <mergeCell ref="A184:E184"/>
    <mergeCell ref="F183:G183"/>
    <mergeCell ref="F184:G184"/>
    <mergeCell ref="H183:I183"/>
    <mergeCell ref="J183:K183"/>
    <mergeCell ref="H184:I184"/>
    <mergeCell ref="J184:K184"/>
    <mergeCell ref="L183:O183"/>
    <mergeCell ref="L184:O184"/>
    <mergeCell ref="L185:O185"/>
    <mergeCell ref="H187:I187"/>
    <mergeCell ref="J187:K187"/>
    <mergeCell ref="H188:I188"/>
    <mergeCell ref="J188:K188"/>
  </mergeCells>
  <dataValidations count="2">
    <dataValidation type="list" allowBlank="1" showInputMessage="1" showErrorMessage="1" sqref="I59:O60">
      <formula1>налог\</formula1>
    </dataValidation>
    <dataValidation type="list" allowBlank="1" showInputMessage="1" showErrorMessage="1" sqref="I65:O66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Никитина Ольга Ивановна</cp:lastModifiedBy>
  <cp:lastPrinted>2025-09-30T07:52:25Z</cp:lastPrinted>
  <dcterms:created xsi:type="dcterms:W3CDTF">2025-09-29T12:14:58Z</dcterms:created>
  <dcterms:modified xsi:type="dcterms:W3CDTF">2026-01-22T11:13:18Z</dcterms:modified>
</cp:coreProperties>
</file>